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110"/>
  </bookViews>
  <sheets>
    <sheet name="Worked Example" sheetId="2" r:id="rId1"/>
    <sheet name="User Comparison" sheetId="3" r:id="rId2"/>
  </sheets>
  <calcPr calcId="144525"/>
</workbook>
</file>

<file path=xl/sharedStrings.xml><?xml version="1.0" encoding="utf-8"?>
<sst xmlns="http://schemas.openxmlformats.org/spreadsheetml/2006/main" count="166" uniqueCount="58">
  <si>
    <t>Total Cost of Ownership and Emissions Calculator (EV vs ICE)</t>
  </si>
  <si>
    <t>EV Upfront Costs</t>
  </si>
  <si>
    <t>ICE Upfront Costs</t>
  </si>
  <si>
    <t>Purchase Price</t>
  </si>
  <si>
    <t>Stamp Duty</t>
  </si>
  <si>
    <t>Subsidies</t>
  </si>
  <si>
    <t>Misc. (EV Charger etc)</t>
  </si>
  <si>
    <t>Misc.</t>
  </si>
  <si>
    <t>EV Upfront Costs Total</t>
  </si>
  <si>
    <t>ICE Upfront Costs Total</t>
  </si>
  <si>
    <t>EV Depreciation</t>
  </si>
  <si>
    <t>ICE Depreciation</t>
  </si>
  <si>
    <t>Inflation</t>
  </si>
  <si>
    <t>EV Yearly Costs</t>
  </si>
  <si>
    <t>ICE Yearly Costs</t>
  </si>
  <si>
    <t>Registration</t>
  </si>
  <si>
    <t>Insurance</t>
  </si>
  <si>
    <t>Servicing</t>
  </si>
  <si>
    <t>EV Total Cost of Ownership and Emissions</t>
  </si>
  <si>
    <t>ICE Total Cost of Ownership and Emissions</t>
  </si>
  <si>
    <t>Tyres</t>
  </si>
  <si>
    <t>Misc. (Repairs etc)</t>
  </si>
  <si>
    <t>Age (Yrs)</t>
  </si>
  <si>
    <t>Yearly Cost</t>
  </si>
  <si>
    <t>Cummulative Cost</t>
  </si>
  <si>
    <t>Residual Value</t>
  </si>
  <si>
    <t>TCO $</t>
  </si>
  <si>
    <t>kg CO2e</t>
  </si>
  <si>
    <t>Consumption kWh/100km</t>
  </si>
  <si>
    <t>Fuel Consump. L/100km</t>
  </si>
  <si>
    <t>Travel km/year</t>
  </si>
  <si>
    <t>Elect. Price Solar $/kWh</t>
  </si>
  <si>
    <t>Fuel Price $/litre</t>
  </si>
  <si>
    <t>% Solar Charging</t>
  </si>
  <si>
    <t>Fuel Total Litres</t>
  </si>
  <si>
    <t>Elect. Price Grid $/kWh</t>
  </si>
  <si>
    <t>Fuel Cost $/year</t>
  </si>
  <si>
    <t>% Grid Charging</t>
  </si>
  <si>
    <t>ICE Yearly Costs Total</t>
  </si>
  <si>
    <t>Elect. Price Road $/kWh</t>
  </si>
  <si>
    <t>% Road Charging</t>
  </si>
  <si>
    <t>Electricity Total kWh</t>
  </si>
  <si>
    <t>Electricity Cost $/year</t>
  </si>
  <si>
    <t>EV Yearly Costs Total</t>
  </si>
  <si>
    <t>EV Emissions</t>
  </si>
  <si>
    <t>ICE Emissions</t>
  </si>
  <si>
    <t>KEY</t>
  </si>
  <si>
    <t>Input user data into these cells ---------------------&gt;</t>
  </si>
  <si>
    <t>User Input</t>
  </si>
  <si>
    <t>Output to cells and graphs ---&gt;</t>
  </si>
  <si>
    <t>EV TCO $</t>
  </si>
  <si>
    <t>No. of Previous Owners</t>
  </si>
  <si>
    <r>
      <rPr>
        <sz val="9"/>
        <color theme="1"/>
        <rFont val="Calibri"/>
        <charset val="134"/>
        <scheme val="minor"/>
      </rPr>
      <t xml:space="preserve">These 3 cells </t>
    </r>
    <r>
      <rPr>
        <u/>
        <sz val="9"/>
        <color theme="1"/>
        <rFont val="Calibri"/>
        <charset val="134"/>
        <scheme val="minor"/>
      </rPr>
      <t>MUST</t>
    </r>
    <r>
      <rPr>
        <sz val="9"/>
        <color theme="1"/>
        <rFont val="Calibri"/>
        <charset val="134"/>
        <scheme val="minor"/>
      </rPr>
      <t xml:space="preserve"> add up to 100% ---------------&gt;</t>
    </r>
  </si>
  <si>
    <t>ICE TCO $</t>
  </si>
  <si>
    <t>Embodied (manufacture)</t>
  </si>
  <si>
    <t>HELP:</t>
  </si>
  <si>
    <t>https://wp.me/p2FF2s-iPD</t>
  </si>
  <si>
    <t>Driving (yearly)</t>
  </si>
</sst>
</file>

<file path=xl/styles.xml><?xml version="1.0" encoding="utf-8"?>
<styleSheet xmlns="http://schemas.openxmlformats.org/spreadsheetml/2006/main">
  <numFmts count="6">
    <numFmt numFmtId="176" formatCode="0.0%"/>
    <numFmt numFmtId="7" formatCode="&quot;$&quot;#,##0.00;\-&quot;$&quot;#,##0.00"/>
    <numFmt numFmtId="41" formatCode="_-* #,##0_-;\-* #,##0_-;_-* &quot;-&quot;_-;_-@_-"/>
    <numFmt numFmtId="42" formatCode="_-&quot;$&quot;* #,##0_-;\-&quot;$&quot;* #,##0_-;_-&quot;$&quot;* &quot;-&quot;_-;_-@_-"/>
    <numFmt numFmtId="43" formatCode="_-* #,##0.00_-;\-* #,##0.00_-;_-* &quot;-&quot;??_-;_-@_-"/>
    <numFmt numFmtId="44" formatCode="_-&quot;$&quot;* #,##0.00_-;\-&quot;$&quot;* #,##0.00_-;_-&quot;$&quot;* &quot;-&quot;??_-;_-@_-"/>
  </numFmts>
  <fonts count="37">
    <font>
      <sz val="11"/>
      <color theme="1"/>
      <name val="Calibri"/>
      <charset val="134"/>
      <scheme val="minor"/>
    </font>
    <font>
      <sz val="20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u/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u/>
      <sz val="12"/>
      <color theme="1"/>
      <name val="Calibri"/>
      <charset val="134"/>
      <scheme val="minor"/>
    </font>
    <font>
      <sz val="9"/>
      <name val="Calibri"/>
      <charset val="134"/>
      <scheme val="minor"/>
    </font>
    <font>
      <b/>
      <sz val="9"/>
      <name val="Calibri"/>
      <charset val="134"/>
      <scheme val="minor"/>
    </font>
    <font>
      <b/>
      <sz val="12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u/>
      <sz val="11"/>
      <color rgb="FF0000FF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9"/>
      <color theme="1"/>
      <name val="Calibri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indexed="65"/>
        <bgColor theme="0" tint="-0.15"/>
      </patternFill>
    </fill>
    <fill>
      <patternFill patternType="solid">
        <fgColor rgb="FFFFFF00"/>
        <bgColor theme="0" tint="-0.15"/>
      </patternFill>
    </fill>
    <fill>
      <patternFill patternType="solid">
        <fgColor theme="4" tint="0.8"/>
        <bgColor theme="0" tint="-0.15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9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 tint="-0.35"/>
      </left>
      <right/>
      <top style="thin">
        <color theme="0" tint="-0.35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35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5"/>
      </left>
      <right/>
      <top/>
      <bottom style="thin">
        <color theme="0" tint="-0.35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35"/>
      </top>
      <bottom/>
      <diagonal/>
    </border>
    <border>
      <left/>
      <right/>
      <top/>
      <bottom style="thin">
        <color theme="0" tint="-0.35"/>
      </bottom>
      <diagonal/>
    </border>
    <border>
      <left/>
      <right style="thin">
        <color theme="0" tint="-0.35"/>
      </right>
      <top style="thin">
        <color theme="0" tint="-0.35"/>
      </top>
      <bottom/>
      <diagonal/>
    </border>
    <border>
      <left/>
      <right style="thin">
        <color theme="0" tint="-0.35"/>
      </right>
      <top/>
      <bottom/>
      <diagonal/>
    </border>
    <border>
      <left/>
      <right style="thin">
        <color theme="0" tint="-0.35"/>
      </right>
      <top/>
      <bottom style="thin">
        <color theme="0" tint="-0.3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1" borderId="22" applyNumberFormat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0" fillId="27" borderId="2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7" borderId="21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2" fillId="26" borderId="26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26" borderId="21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113">
    <xf numFmtId="0" fontId="0" fillId="0" borderId="0" xfId="0"/>
    <xf numFmtId="0" fontId="1" fillId="0" borderId="0" xfId="0" applyFont="1" applyFill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Fill="1" applyBorder="1"/>
    <xf numFmtId="0" fontId="4" fillId="0" borderId="0" xfId="0" applyFont="1" applyBorder="1" applyProtection="1">
      <protection locked="0"/>
    </xf>
    <xf numFmtId="0" fontId="1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6" fillId="0" borderId="0" xfId="0" applyFont="1" applyBorder="1"/>
    <xf numFmtId="0" fontId="6" fillId="4" borderId="0" xfId="0" applyFont="1" applyFill="1" applyBorder="1"/>
    <xf numFmtId="0" fontId="2" fillId="5" borderId="0" xfId="0" applyFont="1" applyFill="1" applyBorder="1"/>
    <xf numFmtId="0" fontId="2" fillId="6" borderId="0" xfId="0" applyFont="1" applyFill="1" applyBorder="1"/>
    <xf numFmtId="0" fontId="4" fillId="5" borderId="1" xfId="0" applyFont="1" applyFill="1" applyBorder="1"/>
    <xf numFmtId="7" fontId="4" fillId="7" borderId="2" xfId="0" applyNumberFormat="1" applyFont="1" applyFill="1" applyBorder="1" applyProtection="1">
      <protection locked="0"/>
    </xf>
    <xf numFmtId="0" fontId="4" fillId="6" borderId="1" xfId="0" applyFont="1" applyFill="1" applyBorder="1"/>
    <xf numFmtId="0" fontId="4" fillId="0" borderId="0" xfId="0" applyFont="1" applyFill="1" applyBorder="1"/>
    <xf numFmtId="0" fontId="2" fillId="3" borderId="0" xfId="0" applyFont="1" applyFill="1" applyBorder="1"/>
    <xf numFmtId="7" fontId="2" fillId="3" borderId="3" xfId="0" applyNumberFormat="1" applyFont="1" applyFill="1" applyBorder="1"/>
    <xf numFmtId="0" fontId="2" fillId="4" borderId="0" xfId="0" applyFont="1" applyFill="1" applyBorder="1"/>
    <xf numFmtId="7" fontId="2" fillId="4" borderId="3" xfId="0" applyNumberFormat="1" applyFont="1" applyFill="1" applyBorder="1"/>
    <xf numFmtId="0" fontId="5" fillId="0" borderId="0" xfId="0" applyFont="1" applyFill="1" applyBorder="1"/>
    <xf numFmtId="0" fontId="8" fillId="0" borderId="0" xfId="0" applyFont="1" applyFill="1" applyBorder="1"/>
    <xf numFmtId="0" fontId="2" fillId="3" borderId="1" xfId="0" applyFont="1" applyFill="1" applyBorder="1"/>
    <xf numFmtId="176" fontId="4" fillId="7" borderId="2" xfId="0" applyNumberFormat="1" applyFont="1" applyFill="1" applyBorder="1" applyProtection="1">
      <protection locked="0"/>
    </xf>
    <xf numFmtId="0" fontId="2" fillId="4" borderId="1" xfId="0" applyFont="1" applyFill="1" applyBorder="1"/>
    <xf numFmtId="176" fontId="4" fillId="4" borderId="4" xfId="0" applyNumberFormat="1" applyFont="1" applyFill="1" applyBorder="1"/>
    <xf numFmtId="0" fontId="4" fillId="5" borderId="0" xfId="0" applyFont="1" applyFill="1" applyBorder="1"/>
    <xf numFmtId="0" fontId="4" fillId="6" borderId="0" xfId="0" applyFont="1" applyFill="1" applyBorder="1"/>
    <xf numFmtId="0" fontId="5" fillId="5" borderId="0" xfId="0" applyFont="1" applyFill="1" applyBorder="1"/>
    <xf numFmtId="0" fontId="2" fillId="3" borderId="4" xfId="0" applyFont="1" applyFill="1" applyBorder="1"/>
    <xf numFmtId="0" fontId="4" fillId="7" borderId="2" xfId="0" applyFont="1" applyFill="1" applyBorder="1" applyProtection="1">
      <protection locked="0"/>
    </xf>
    <xf numFmtId="0" fontId="9" fillId="5" borderId="3" xfId="0" applyFont="1" applyFill="1" applyBorder="1"/>
    <xf numFmtId="0" fontId="4" fillId="5" borderId="4" xfId="0" applyFont="1" applyFill="1" applyBorder="1"/>
    <xf numFmtId="10" fontId="10" fillId="8" borderId="2" xfId="0" applyNumberFormat="1" applyFont="1" applyFill="1" applyBorder="1" applyProtection="1">
      <protection locked="0"/>
    </xf>
    <xf numFmtId="1" fontId="4" fillId="6" borderId="3" xfId="0" applyNumberFormat="1" applyFont="1" applyFill="1" applyBorder="1"/>
    <xf numFmtId="7" fontId="9" fillId="7" borderId="2" xfId="0" applyNumberFormat="1" applyFont="1" applyFill="1" applyBorder="1" applyProtection="1">
      <protection locked="0"/>
    </xf>
    <xf numFmtId="7" fontId="4" fillId="6" borderId="4" xfId="0" applyNumberFormat="1" applyFont="1" applyFill="1" applyBorder="1"/>
    <xf numFmtId="7" fontId="2" fillId="4" borderId="4" xfId="0" applyNumberFormat="1" applyFont="1" applyFill="1" applyBorder="1"/>
    <xf numFmtId="0" fontId="4" fillId="5" borderId="5" xfId="0" applyFont="1" applyFill="1" applyBorder="1"/>
    <xf numFmtId="0" fontId="4" fillId="2" borderId="0" xfId="0" applyFont="1" applyFill="1" applyBorder="1"/>
    <xf numFmtId="0" fontId="4" fillId="5" borderId="6" xfId="0" applyFont="1" applyFill="1" applyBorder="1"/>
    <xf numFmtId="1" fontId="4" fillId="9" borderId="3" xfId="0" applyNumberFormat="1" applyFont="1" applyFill="1" applyBorder="1"/>
    <xf numFmtId="7" fontId="4" fillId="5" borderId="4" xfId="0" applyNumberFormat="1" applyFont="1" applyFill="1" applyBorder="1"/>
    <xf numFmtId="7" fontId="2" fillId="3" borderId="4" xfId="0" applyNumberFormat="1" applyFont="1" applyFill="1" applyBorder="1"/>
    <xf numFmtId="0" fontId="11" fillId="3" borderId="0" xfId="0" applyFont="1" applyFill="1" applyBorder="1"/>
    <xf numFmtId="0" fontId="9" fillId="3" borderId="0" xfId="0" applyFont="1" applyFill="1" applyBorder="1" applyAlignment="1">
      <alignment horizontal="right"/>
    </xf>
    <xf numFmtId="0" fontId="11" fillId="4" borderId="0" xfId="0" applyFont="1" applyFill="1" applyBorder="1"/>
    <xf numFmtId="0" fontId="9" fillId="4" borderId="0" xfId="0" applyFont="1" applyFill="1" applyBorder="1" applyAlignment="1">
      <alignment horizontal="right"/>
    </xf>
    <xf numFmtId="0" fontId="12" fillId="2" borderId="7" xfId="0" applyFont="1" applyFill="1" applyBorder="1"/>
    <xf numFmtId="0" fontId="4" fillId="5" borderId="8" xfId="0" applyFont="1" applyFill="1" applyBorder="1"/>
    <xf numFmtId="0" fontId="4" fillId="5" borderId="9" xfId="0" applyFont="1" applyFill="1" applyBorder="1"/>
    <xf numFmtId="0" fontId="4" fillId="6" borderId="8" xfId="0" applyFont="1" applyFill="1" applyBorder="1"/>
    <xf numFmtId="0" fontId="4" fillId="6" borderId="9" xfId="0" applyFont="1" applyFill="1" applyBorder="1"/>
    <xf numFmtId="0" fontId="0" fillId="2" borderId="10" xfId="0" applyFill="1" applyBorder="1"/>
    <xf numFmtId="0" fontId="2" fillId="5" borderId="11" xfId="0" applyFont="1" applyFill="1" applyBorder="1" applyAlignment="1">
      <alignment horizontal="right"/>
    </xf>
    <xf numFmtId="0" fontId="2" fillId="6" borderId="11" xfId="0" applyFont="1" applyFill="1" applyBorder="1" applyAlignment="1">
      <alignment horizontal="right"/>
    </xf>
    <xf numFmtId="0" fontId="4" fillId="2" borderId="10" xfId="0" applyFont="1" applyFill="1" applyBorder="1"/>
    <xf numFmtId="0" fontId="4" fillId="5" borderId="12" xfId="0" applyFont="1" applyFill="1" applyBorder="1"/>
    <xf numFmtId="2" fontId="4" fillId="5" borderId="12" xfId="0" applyNumberFormat="1" applyFont="1" applyFill="1" applyBorder="1"/>
    <xf numFmtId="0" fontId="4" fillId="6" borderId="12" xfId="0" applyFont="1" applyFill="1" applyBorder="1"/>
    <xf numFmtId="2" fontId="4" fillId="6" borderId="12" xfId="0" applyNumberFormat="1" applyFont="1" applyFill="1" applyBorder="1"/>
    <xf numFmtId="0" fontId="4" fillId="2" borderId="13" xfId="0" applyFont="1" applyFill="1" applyBorder="1"/>
    <xf numFmtId="0" fontId="7" fillId="2" borderId="0" xfId="0" applyFont="1" applyFill="1" applyBorder="1" applyAlignment="1">
      <alignment horizontal="center"/>
    </xf>
    <xf numFmtId="0" fontId="3" fillId="3" borderId="0" xfId="0" applyFont="1" applyFill="1" applyBorder="1"/>
    <xf numFmtId="0" fontId="5" fillId="6" borderId="0" xfId="0" applyFont="1" applyFill="1" applyBorder="1"/>
    <xf numFmtId="0" fontId="2" fillId="3" borderId="14" xfId="0" applyFont="1" applyFill="1" applyBorder="1"/>
    <xf numFmtId="0" fontId="2" fillId="0" borderId="0" xfId="0" applyFont="1" applyFill="1" applyBorder="1"/>
    <xf numFmtId="0" fontId="2" fillId="4" borderId="15" xfId="0" applyFont="1" applyFill="1" applyBorder="1"/>
    <xf numFmtId="7" fontId="9" fillId="5" borderId="3" xfId="0" applyNumberFormat="1" applyFont="1" applyFill="1" applyBorder="1"/>
    <xf numFmtId="7" fontId="9" fillId="5" borderId="6" xfId="0" applyNumberFormat="1" applyFont="1" applyFill="1" applyBorder="1"/>
    <xf numFmtId="7" fontId="13" fillId="10" borderId="3" xfId="0" applyNumberFormat="1" applyFont="1" applyFill="1" applyBorder="1"/>
    <xf numFmtId="2" fontId="13" fillId="11" borderId="14" xfId="0" applyNumberFormat="1" applyFont="1" applyFill="1" applyBorder="1"/>
    <xf numFmtId="0" fontId="4" fillId="6" borderId="4" xfId="0" applyFont="1" applyFill="1" applyBorder="1"/>
    <xf numFmtId="7" fontId="9" fillId="5" borderId="4" xfId="0" applyNumberFormat="1" applyFont="1" applyFill="1" applyBorder="1"/>
    <xf numFmtId="7" fontId="4" fillId="5" borderId="1" xfId="0" applyNumberFormat="1" applyFont="1" applyFill="1" applyBorder="1"/>
    <xf numFmtId="7" fontId="13" fillId="10" borderId="4" xfId="0" applyNumberFormat="1" applyFont="1" applyFill="1" applyBorder="1"/>
    <xf numFmtId="0" fontId="12" fillId="2" borderId="16" xfId="0" applyFont="1" applyFill="1" applyBorder="1"/>
    <xf numFmtId="0" fontId="0" fillId="2" borderId="16" xfId="0" applyFill="1" applyBorder="1"/>
    <xf numFmtId="0" fontId="0" fillId="2" borderId="0" xfId="0" applyFill="1" applyBorder="1"/>
    <xf numFmtId="0" fontId="4" fillId="2" borderId="0" xfId="0" applyFont="1" applyFill="1" applyBorder="1" applyAlignment="1">
      <alignment horizontal="left"/>
    </xf>
    <xf numFmtId="0" fontId="0" fillId="2" borderId="0" xfId="0" applyFill="1"/>
    <xf numFmtId="7" fontId="2" fillId="7" borderId="2" xfId="0" applyNumberFormat="1" applyFont="1" applyFill="1" applyBorder="1"/>
    <xf numFmtId="7" fontId="2" fillId="8" borderId="2" xfId="0" applyNumberFormat="1" applyFont="1" applyFill="1" applyBorder="1"/>
    <xf numFmtId="0" fontId="14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5" fillId="2" borderId="0" xfId="7" applyFont="1" applyFill="1" applyBorder="1" applyAlignment="1" applyProtection="1">
      <protection locked="0"/>
    </xf>
    <xf numFmtId="0" fontId="16" fillId="2" borderId="0" xfId="0" applyFont="1" applyFill="1"/>
    <xf numFmtId="0" fontId="16" fillId="2" borderId="0" xfId="0" applyFont="1" applyFill="1" applyBorder="1"/>
    <xf numFmtId="0" fontId="4" fillId="2" borderId="17" xfId="0" applyFont="1" applyFill="1" applyBorder="1"/>
    <xf numFmtId="0" fontId="3" fillId="4" borderId="0" xfId="0" applyFont="1" applyFill="1" applyBorder="1"/>
    <xf numFmtId="7" fontId="10" fillId="4" borderId="14" xfId="0" applyNumberFormat="1" applyFont="1" applyFill="1" applyBorder="1"/>
    <xf numFmtId="7" fontId="9" fillId="6" borderId="4" xfId="0" applyNumberFormat="1" applyFont="1" applyFill="1" applyBorder="1"/>
    <xf numFmtId="7" fontId="4" fillId="6" borderId="1" xfId="0" applyNumberFormat="1" applyFont="1" applyFill="1" applyBorder="1"/>
    <xf numFmtId="7" fontId="13" fillId="12" borderId="4" xfId="0" applyNumberFormat="1" applyFont="1" applyFill="1" applyBorder="1"/>
    <xf numFmtId="2" fontId="13" fillId="13" borderId="14" xfId="0" applyNumberFormat="1" applyFont="1" applyFill="1" applyBorder="1"/>
    <xf numFmtId="0" fontId="0" fillId="2" borderId="18" xfId="0" applyFill="1" applyBorder="1"/>
    <xf numFmtId="0" fontId="4" fillId="2" borderId="0" xfId="0" applyFont="1" applyFill="1" applyAlignment="1">
      <alignment horizontal="right"/>
    </xf>
    <xf numFmtId="0" fontId="13" fillId="10" borderId="12" xfId="0" applyFont="1" applyFill="1" applyBorder="1"/>
    <xf numFmtId="0" fontId="13" fillId="11" borderId="12" xfId="0" applyFont="1" applyFill="1" applyBorder="1"/>
    <xf numFmtId="0" fontId="0" fillId="2" borderId="19" xfId="0" applyFill="1" applyBorder="1"/>
    <xf numFmtId="0" fontId="13" fillId="12" borderId="12" xfId="0" applyFont="1" applyFill="1" applyBorder="1"/>
    <xf numFmtId="0" fontId="13" fillId="13" borderId="12" xfId="0" applyFont="1" applyFill="1" applyBorder="1"/>
    <xf numFmtId="0" fontId="4" fillId="2" borderId="19" xfId="0" applyFont="1" applyFill="1" applyBorder="1"/>
    <xf numFmtId="0" fontId="16" fillId="2" borderId="19" xfId="0" applyFont="1" applyFill="1" applyBorder="1"/>
    <xf numFmtId="0" fontId="4" fillId="2" borderId="20" xfId="0" applyFont="1" applyFill="1" applyBorder="1"/>
    <xf numFmtId="7" fontId="4" fillId="7" borderId="2" xfId="0" applyNumberFormat="1" applyFont="1" applyFill="1" applyBorder="1"/>
    <xf numFmtId="176" fontId="4" fillId="7" borderId="2" xfId="0" applyNumberFormat="1" applyFont="1" applyFill="1" applyBorder="1"/>
    <xf numFmtId="0" fontId="4" fillId="7" borderId="2" xfId="0" applyFont="1" applyFill="1" applyBorder="1"/>
    <xf numFmtId="10" fontId="10" fillId="8" borderId="2" xfId="0" applyNumberFormat="1" applyFont="1" applyFill="1" applyBorder="1"/>
    <xf numFmtId="7" fontId="9" fillId="7" borderId="2" xfId="0" applyNumberFormat="1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81AD47"/>
      <color rgb="00BAA156"/>
      <color rgb="00E9E1C9"/>
      <color rgb="00AAA64A"/>
      <color rgb="00B4AE52"/>
      <color rgb="00AF9547"/>
      <color rgb="00887437"/>
      <color rgb="00B69B4A"/>
      <color rgb="00C6AF71"/>
      <color rgb="005D50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AU" altLang="en-US" b="1">
                <a:solidFill>
                  <a:schemeClr val="tx1"/>
                </a:solidFill>
              </a:rPr>
              <a:t>TCO $</a:t>
            </a:r>
            <a:r>
              <a:rPr b="1">
                <a:solidFill>
                  <a:schemeClr val="tx1"/>
                </a:solidFill>
              </a:rPr>
              <a:t> EV vs ICE</a:t>
            </a:r>
            <a:endParaRPr b="1">
              <a:solidFill>
                <a:schemeClr val="tx1"/>
              </a:solidFill>
            </a:endParaRPr>
          </a:p>
          <a:p>
            <a:pPr defTabSz="914400">
              <a:defRPr lang="en-US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AU" altLang="en-US" b="1">
                <a:solidFill>
                  <a:schemeClr val="tx1"/>
                </a:solidFill>
              </a:rPr>
              <a:t>over 10 years</a:t>
            </a:r>
            <a:endParaRPr lang="en-AU" alt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5085141127127"/>
          <c:y val="0.028702319256322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1377497371188"/>
          <c:y val="0.195384211906635"/>
          <c:w val="0.822334384858044"/>
          <c:h val="0.5078415945449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"EV"</c:f>
              <c:strCache>
                <c:ptCount val="1"/>
                <c:pt idx="0">
                  <c:v>EV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'Worked Example'!$H$24:$H$34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'Worked Example'!$L$24:$L$34</c:f>
              <c:numCache>
                <c:formatCode>"$"#,##0.00;\-"$"#,##0.00</c:formatCode>
                <c:ptCount val="11"/>
                <c:pt idx="0">
                  <c:v>9249.45</c:v>
                </c:pt>
                <c:pt idx="1">
                  <c:v>17038.0303625</c:v>
                </c:pt>
                <c:pt idx="2">
                  <c:v>24215.2861715625</c:v>
                </c:pt>
                <c:pt idx="3">
                  <c:v>30866.6891961641</c:v>
                </c:pt>
                <c:pt idx="4">
                  <c:v>37067.2536391541</c:v>
                </c:pt>
                <c:pt idx="5">
                  <c:v>42882.8489931457</c:v>
                </c:pt>
                <c:pt idx="6">
                  <c:v>48371.3489309229</c:v>
                </c:pt>
                <c:pt idx="7">
                  <c:v>53583.6367295885</c:v>
                </c:pt>
                <c:pt idx="8">
                  <c:v>58564.4851653592</c:v>
                </c:pt>
                <c:pt idx="9">
                  <c:v>63353.3265738952</c:v>
                </c:pt>
                <c:pt idx="10">
                  <c:v>67984.9268092819</c:v>
                </c:pt>
              </c:numCache>
            </c:numRef>
          </c:val>
        </c:ser>
        <c:ser>
          <c:idx val="2"/>
          <c:order val="2"/>
          <c:tx>
            <c:strRef>
              <c:f>"ICE"</c:f>
              <c:strCache>
                <c:ptCount val="1"/>
                <c:pt idx="0">
                  <c:v>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'Worked Example'!$H$24:$H$34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'Worked Example'!$S$24:$S$34</c:f>
              <c:numCache>
                <c:formatCode>"$"#,##0.00;\-"$"#,##0.00</c:formatCode>
                <c:ptCount val="11"/>
                <c:pt idx="0">
                  <c:v>7082.32</c:v>
                </c:pt>
                <c:pt idx="1">
                  <c:v>14623.57594</c:v>
                </c:pt>
                <c:pt idx="2">
                  <c:v>21715.32355618</c:v>
                </c:pt>
                <c:pt idx="3">
                  <c:v>28437.5648207362</c:v>
                </c:pt>
                <c:pt idx="4">
                  <c:v>34859.2544808882</c:v>
                </c:pt>
                <c:pt idx="5">
                  <c:v>41039.8896384764</c:v>
                </c:pt>
                <c:pt idx="6">
                  <c:v>47030.8722653383</c:v>
                </c:pt>
                <c:pt idx="7">
                  <c:v>52876.6771307881</c:v>
                </c:pt>
                <c:pt idx="8">
                  <c:v>58615.8529735634</c:v>
                </c:pt>
                <c:pt idx="9">
                  <c:v>64281.8807707338</c:v>
                </c:pt>
                <c:pt idx="10">
                  <c:v>69903.9095453185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037592"/>
        <c:axId val="82233504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"TCO"</c15:sqref>
                        </c15:formulaRef>
                      </c:ext>
                    </c:extLst>
                    <c:strCache>
                      <c:ptCount val="1"/>
                      <c:pt idx="0">
                        <c:v>TCO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'Worked Example'!$H$24:$H$34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'Worked Example'!#REF!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4203759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1"/>
                  <a:t>Vehicle Age (Years)</a:t>
                </a:r>
                <a:endParaRPr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22335046"/>
        <c:crosses val="autoZero"/>
        <c:auto val="1"/>
        <c:lblAlgn val="ctr"/>
        <c:lblOffset val="100"/>
        <c:noMultiLvlLbl val="0"/>
      </c:catAx>
      <c:valAx>
        <c:axId val="82233504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altLang="en-US" b="1">
                    <a:solidFill>
                      <a:schemeClr val="tx1"/>
                    </a:solidFill>
                  </a:rPr>
                  <a:t>TCO --&gt;</a:t>
                </a:r>
                <a:endParaRPr lang="en-AU" altLang="en-US" b="1">
                  <a:solidFill>
                    <a:schemeClr val="tx1"/>
                  </a:solidFill>
                </a:endParaRPr>
              </a:p>
              <a:p>
                <a:pPr defTabSz="914400"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altLang="en-US" b="1">
                    <a:solidFill>
                      <a:schemeClr val="tx1"/>
                    </a:solidFill>
                  </a:rPr>
                  <a:t>$</a:t>
                </a:r>
                <a:endParaRPr lang="en-AU" altLang="en-US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0438017789117222"/>
              <c:y val="0.7231053986428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.00;\-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203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410482423730603"/>
          <c:y val="0.90597230832816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b="0">
          <a:solidFill>
            <a:schemeClr val="tx1"/>
          </a:solidFill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AU" altLang="en-US" b="1">
                <a:solidFill>
                  <a:schemeClr val="tx1"/>
                </a:solidFill>
              </a:rPr>
              <a:t>Emissions</a:t>
            </a:r>
            <a:r>
              <a:rPr b="1">
                <a:solidFill>
                  <a:schemeClr val="tx1"/>
                </a:solidFill>
              </a:rPr>
              <a:t> </a:t>
            </a:r>
            <a:r>
              <a:rPr lang="en-AU" altLang="en-US" b="1">
                <a:solidFill>
                  <a:schemeClr val="tx1"/>
                </a:solidFill>
              </a:rPr>
              <a:t>E</a:t>
            </a:r>
            <a:r>
              <a:rPr b="1">
                <a:solidFill>
                  <a:schemeClr val="tx1"/>
                </a:solidFill>
              </a:rPr>
              <a:t>V vs ICE</a:t>
            </a:r>
            <a:endParaRPr b="1">
              <a:solidFill>
                <a:schemeClr val="tx1"/>
              </a:solidFill>
            </a:endParaRPr>
          </a:p>
          <a:p>
            <a:pPr defTabSz="914400">
              <a:defRPr lang="en-US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AU" altLang="en-US" b="1">
                <a:solidFill>
                  <a:schemeClr val="tx1"/>
                </a:solidFill>
              </a:rPr>
              <a:t>over 10 years</a:t>
            </a:r>
            <a:endParaRPr lang="en-AU" alt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66516847383229"/>
          <c:y val="0.025803554418528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1377497371188"/>
          <c:y val="0.195384211906635"/>
          <c:w val="0.822334384858044"/>
          <c:h val="0.5078415945449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"EV"</c:f>
              <c:strCache>
                <c:ptCount val="1"/>
                <c:pt idx="0">
                  <c:v>EV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'Worked Example'!$H$24:$H$34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'Worked Example'!$M$24:$M$34</c:f>
              <c:numCache>
                <c:formatCode>0.00</c:formatCode>
                <c:ptCount val="11"/>
                <c:pt idx="0">
                  <c:v>8800</c:v>
                </c:pt>
                <c:pt idx="1">
                  <c:v>9060.7066</c:v>
                </c:pt>
                <c:pt idx="2">
                  <c:v>9321.4132</c:v>
                </c:pt>
                <c:pt idx="3">
                  <c:v>9582.1198</c:v>
                </c:pt>
                <c:pt idx="4">
                  <c:v>9842.8264</c:v>
                </c:pt>
                <c:pt idx="5">
                  <c:v>10103.533</c:v>
                </c:pt>
                <c:pt idx="6">
                  <c:v>10364.2396</c:v>
                </c:pt>
                <c:pt idx="7">
                  <c:v>10624.9462</c:v>
                </c:pt>
                <c:pt idx="8">
                  <c:v>10885.6528</c:v>
                </c:pt>
                <c:pt idx="9">
                  <c:v>11146.3594</c:v>
                </c:pt>
                <c:pt idx="10">
                  <c:v>11407.066</c:v>
                </c:pt>
              </c:numCache>
            </c:numRef>
          </c:val>
        </c:ser>
        <c:ser>
          <c:idx val="2"/>
          <c:order val="2"/>
          <c:tx>
            <c:strRef>
              <c:f>"ICE"</c:f>
              <c:strCache>
                <c:ptCount val="1"/>
                <c:pt idx="0">
                  <c:v>ICE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'Worked Example'!$H$24:$H$34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'Worked Example'!$T$24:$T$34</c:f>
              <c:numCache>
                <c:formatCode>0.00</c:formatCode>
                <c:ptCount val="11"/>
                <c:pt idx="0">
                  <c:v>5600</c:v>
                </c:pt>
                <c:pt idx="1">
                  <c:v>7658.089</c:v>
                </c:pt>
                <c:pt idx="2">
                  <c:v>9716.178</c:v>
                </c:pt>
                <c:pt idx="3">
                  <c:v>11774.267</c:v>
                </c:pt>
                <c:pt idx="4">
                  <c:v>13832.356</c:v>
                </c:pt>
                <c:pt idx="5">
                  <c:v>15890.445</c:v>
                </c:pt>
                <c:pt idx="6">
                  <c:v>17948.534</c:v>
                </c:pt>
                <c:pt idx="7">
                  <c:v>20006.623</c:v>
                </c:pt>
                <c:pt idx="8">
                  <c:v>22064.712</c:v>
                </c:pt>
                <c:pt idx="9">
                  <c:v>24122.801</c:v>
                </c:pt>
                <c:pt idx="10">
                  <c:v>26180.89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037592"/>
        <c:axId val="82233504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"TCO"</c15:sqref>
                        </c15:formulaRef>
                      </c:ext>
                    </c:extLst>
                    <c:strCache>
                      <c:ptCount val="1"/>
                      <c:pt idx="0">
                        <c:v>TCO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'Worked Example'!$H$24:$H$34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'Worked Example'!#REF!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4203759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1"/>
                  <a:t>Vehicle Age (Years)</a:t>
                </a:r>
                <a:endParaRPr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22335046"/>
        <c:crosses val="autoZero"/>
        <c:auto val="1"/>
        <c:lblAlgn val="ctr"/>
        <c:lblOffset val="100"/>
        <c:noMultiLvlLbl val="0"/>
      </c:catAx>
      <c:valAx>
        <c:axId val="82233504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altLang="en-US" b="1">
                    <a:solidFill>
                      <a:schemeClr val="tx1"/>
                    </a:solidFill>
                  </a:rPr>
                  <a:t>Emissions --&gt;</a:t>
                </a:r>
                <a:endParaRPr lang="en-AU" altLang="en-US" b="1">
                  <a:solidFill>
                    <a:schemeClr val="tx1"/>
                  </a:solidFill>
                </a:endParaRPr>
              </a:p>
              <a:p>
                <a:pPr defTabSz="914400"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altLang="en-US" b="1">
                    <a:solidFill>
                      <a:schemeClr val="tx1"/>
                    </a:solidFill>
                  </a:rPr>
                  <a:t>kg CO2e</a:t>
                </a:r>
                <a:endParaRPr lang="en-AU" altLang="en-US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0397962636488988"/>
              <c:y val="0.6848323507361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203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410482423730603"/>
          <c:y val="0.90597230832816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b="0">
          <a:solidFill>
            <a:schemeClr val="tx1"/>
          </a:solidFill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AU" altLang="en-US" b="1">
                <a:solidFill>
                  <a:schemeClr val="tx1"/>
                </a:solidFill>
              </a:rPr>
              <a:t>TCO $</a:t>
            </a:r>
            <a:r>
              <a:rPr b="1">
                <a:solidFill>
                  <a:schemeClr val="tx1"/>
                </a:solidFill>
              </a:rPr>
              <a:t> EV vs ICE</a:t>
            </a:r>
            <a:endParaRPr b="1">
              <a:solidFill>
                <a:schemeClr val="tx1"/>
              </a:solidFill>
            </a:endParaRPr>
          </a:p>
          <a:p>
            <a:pPr defTabSz="914400">
              <a:defRPr lang="en-US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AU" altLang="en-US" b="1">
                <a:solidFill>
                  <a:schemeClr val="tx1"/>
                </a:solidFill>
              </a:rPr>
              <a:t>over 10 years</a:t>
            </a:r>
            <a:endParaRPr lang="en-AU" alt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5085141127127"/>
          <c:y val="0.028702319256322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1377497371188"/>
          <c:y val="0.195384211906635"/>
          <c:w val="0.822334384858044"/>
          <c:h val="0.5078415945449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"EV"</c:f>
              <c:strCache>
                <c:ptCount val="1"/>
                <c:pt idx="0">
                  <c:v>EV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'User Comparison'!$H$24:$H$34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'User Comparison'!$L$24:$L$34</c:f>
              <c:numCache>
                <c:formatCode>"$"#,##0.00;\-"$"#,##0.00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"ICE"</c:f>
              <c:strCache>
                <c:ptCount val="1"/>
                <c:pt idx="0">
                  <c:v>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'User Comparison'!$H$24:$H$34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'User Comparison'!$S$24:$S$34</c:f>
              <c:numCache>
                <c:formatCode>"$"#,##0.00;\-"$"#,##0.00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037592"/>
        <c:axId val="82233504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"TCO"</c15:sqref>
                        </c15:formulaRef>
                      </c:ext>
                    </c:extLst>
                    <c:strCache>
                      <c:ptCount val="1"/>
                      <c:pt idx="0">
                        <c:v>TCO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'User Comparison'!$H$24:$H$34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'Worked Example'!#REF!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4203759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1"/>
                  <a:t>Vehicle Age (Years)</a:t>
                </a:r>
                <a:endParaRPr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22335046"/>
        <c:crosses val="autoZero"/>
        <c:auto val="1"/>
        <c:lblAlgn val="ctr"/>
        <c:lblOffset val="100"/>
        <c:noMultiLvlLbl val="0"/>
      </c:catAx>
      <c:valAx>
        <c:axId val="82233504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altLang="en-US" b="1">
                    <a:solidFill>
                      <a:schemeClr val="tx1"/>
                    </a:solidFill>
                  </a:rPr>
                  <a:t>TCO --&gt;</a:t>
                </a:r>
                <a:endParaRPr lang="en-AU" altLang="en-US" b="1">
                  <a:solidFill>
                    <a:schemeClr val="tx1"/>
                  </a:solidFill>
                </a:endParaRPr>
              </a:p>
              <a:p>
                <a:pPr defTabSz="914400"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altLang="en-US" b="1">
                    <a:solidFill>
                      <a:schemeClr val="tx1"/>
                    </a:solidFill>
                  </a:rPr>
                  <a:t>$</a:t>
                </a:r>
                <a:endParaRPr lang="en-AU" altLang="en-US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0438017789117222"/>
              <c:y val="0.7231053986428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.00;\-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203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410482423730603"/>
          <c:y val="0.90597230832816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b="0">
          <a:solidFill>
            <a:schemeClr val="tx1"/>
          </a:solidFill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AU" altLang="en-US" b="1">
                <a:solidFill>
                  <a:schemeClr val="tx1"/>
                </a:solidFill>
              </a:rPr>
              <a:t>Emissions</a:t>
            </a:r>
            <a:r>
              <a:rPr b="1">
                <a:solidFill>
                  <a:schemeClr val="tx1"/>
                </a:solidFill>
              </a:rPr>
              <a:t> </a:t>
            </a:r>
            <a:r>
              <a:rPr lang="en-AU" altLang="en-US" b="1">
                <a:solidFill>
                  <a:schemeClr val="tx1"/>
                </a:solidFill>
              </a:rPr>
              <a:t>E</a:t>
            </a:r>
            <a:r>
              <a:rPr b="1">
                <a:solidFill>
                  <a:schemeClr val="tx1"/>
                </a:solidFill>
              </a:rPr>
              <a:t>V vs ICE</a:t>
            </a:r>
            <a:endParaRPr b="1">
              <a:solidFill>
                <a:schemeClr val="tx1"/>
              </a:solidFill>
            </a:endParaRPr>
          </a:p>
          <a:p>
            <a:pPr defTabSz="914400">
              <a:defRPr lang="en-US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AU" altLang="en-US" b="1">
                <a:solidFill>
                  <a:schemeClr val="tx1"/>
                </a:solidFill>
              </a:rPr>
              <a:t>over 10 years</a:t>
            </a:r>
            <a:endParaRPr lang="en-AU" alt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66516847383229"/>
          <c:y val="0.025803554418528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1377497371188"/>
          <c:y val="0.192748218616436"/>
          <c:w val="0.822334384858044"/>
          <c:h val="0.5078415945449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"EV"</c:f>
              <c:strCache>
                <c:ptCount val="1"/>
                <c:pt idx="0">
                  <c:v>EV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'User Comparison'!$H$24:$H$34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'User Comparison'!$M$24:$M$34</c:f>
              <c:numCache>
                <c:formatCode>0.00</c:formatCode>
                <c:ptCount val="11"/>
                <c:pt idx="0">
                  <c:v>8800</c:v>
                </c:pt>
                <c:pt idx="1">
                  <c:v>8800</c:v>
                </c:pt>
                <c:pt idx="2">
                  <c:v>8800</c:v>
                </c:pt>
                <c:pt idx="3">
                  <c:v>8800</c:v>
                </c:pt>
                <c:pt idx="4">
                  <c:v>8800</c:v>
                </c:pt>
                <c:pt idx="5">
                  <c:v>8800</c:v>
                </c:pt>
                <c:pt idx="6">
                  <c:v>8800</c:v>
                </c:pt>
                <c:pt idx="7">
                  <c:v>8800</c:v>
                </c:pt>
                <c:pt idx="8">
                  <c:v>8800</c:v>
                </c:pt>
                <c:pt idx="9">
                  <c:v>8800</c:v>
                </c:pt>
                <c:pt idx="10">
                  <c:v>8800</c:v>
                </c:pt>
              </c:numCache>
            </c:numRef>
          </c:val>
        </c:ser>
        <c:ser>
          <c:idx val="2"/>
          <c:order val="2"/>
          <c:tx>
            <c:strRef>
              <c:f>"ICE"</c:f>
              <c:strCache>
                <c:ptCount val="1"/>
                <c:pt idx="0">
                  <c:v>ICE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'User Comparison'!$H$24:$H$34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'User Comparison'!$T$24:$T$34</c:f>
              <c:numCache>
                <c:formatCode>0.00</c:formatCode>
                <c:ptCount val="11"/>
                <c:pt idx="0">
                  <c:v>5600</c:v>
                </c:pt>
                <c:pt idx="1">
                  <c:v>5600</c:v>
                </c:pt>
                <c:pt idx="2">
                  <c:v>5600</c:v>
                </c:pt>
                <c:pt idx="3">
                  <c:v>5600</c:v>
                </c:pt>
                <c:pt idx="4">
                  <c:v>5600</c:v>
                </c:pt>
                <c:pt idx="5">
                  <c:v>5600</c:v>
                </c:pt>
                <c:pt idx="6">
                  <c:v>5600</c:v>
                </c:pt>
                <c:pt idx="7">
                  <c:v>5600</c:v>
                </c:pt>
                <c:pt idx="8">
                  <c:v>5600</c:v>
                </c:pt>
                <c:pt idx="9">
                  <c:v>5600</c:v>
                </c:pt>
                <c:pt idx="10">
                  <c:v>5600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037592"/>
        <c:axId val="82233504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"TCO"</c15:sqref>
                        </c15:formulaRef>
                      </c:ext>
                    </c:extLst>
                    <c:strCache>
                      <c:ptCount val="1"/>
                      <c:pt idx="0">
                        <c:v>TCO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'User Comparison'!$H$24:$H$34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'Worked Example'!#REF!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4203759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1"/>
                  <a:t>Vehicle Age (Years)</a:t>
                </a:r>
                <a:endParaRPr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22335046"/>
        <c:crosses val="autoZero"/>
        <c:auto val="1"/>
        <c:lblAlgn val="ctr"/>
        <c:lblOffset val="100"/>
        <c:noMultiLvlLbl val="0"/>
      </c:catAx>
      <c:valAx>
        <c:axId val="82233504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altLang="en-US" b="1">
                    <a:solidFill>
                      <a:schemeClr val="tx1"/>
                    </a:solidFill>
                  </a:rPr>
                  <a:t>Emissions --&gt;</a:t>
                </a:r>
                <a:endParaRPr lang="en-AU" altLang="en-US" b="1">
                  <a:solidFill>
                    <a:schemeClr val="tx1"/>
                  </a:solidFill>
                </a:endParaRPr>
              </a:p>
              <a:p>
                <a:pPr defTabSz="914400"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altLang="en-US" b="1">
                    <a:solidFill>
                      <a:schemeClr val="tx1"/>
                    </a:solidFill>
                  </a:rPr>
                  <a:t>kg CO2e</a:t>
                </a:r>
                <a:endParaRPr lang="en-AU" altLang="en-US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0397962636488988"/>
              <c:y val="0.6848323507361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203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410482423730603"/>
          <c:y val="0.90597230832816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b="0">
          <a:solidFill>
            <a:schemeClr val="tx1"/>
          </a:solidFill>
        </a:defRPr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jpeg"/><Relationship Id="rId3" Type="http://schemas.openxmlformats.org/officeDocument/2006/relationships/hyperlink" Target="https://www.solarquotes.com.au/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jpeg"/><Relationship Id="rId3" Type="http://schemas.openxmlformats.org/officeDocument/2006/relationships/hyperlink" Target="https://www.solarquotes.com.au/" TargetMode="Externa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211455</xdr:colOff>
      <xdr:row>3</xdr:row>
      <xdr:rowOff>2540</xdr:rowOff>
    </xdr:from>
    <xdr:to>
      <xdr:col>12</xdr:col>
      <xdr:colOff>668020</xdr:colOff>
      <xdr:row>18</xdr:row>
      <xdr:rowOff>136525</xdr:rowOff>
    </xdr:to>
    <xdr:graphicFrame>
      <xdr:nvGraphicFramePr>
        <xdr:cNvPr id="2" name="Chart 1"/>
        <xdr:cNvGraphicFramePr/>
      </xdr:nvGraphicFramePr>
      <xdr:xfrm>
        <a:off x="4389755" y="726440"/>
        <a:ext cx="4110990" cy="26104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</xdr:colOff>
      <xdr:row>0</xdr:row>
      <xdr:rowOff>153035</xdr:rowOff>
    </xdr:from>
    <xdr:to>
      <xdr:col>2</xdr:col>
      <xdr:colOff>30480</xdr:colOff>
      <xdr:row>1</xdr:row>
      <xdr:rowOff>392430</xdr:rowOff>
    </xdr:to>
    <xdr:pic>
      <xdr:nvPicPr>
        <xdr:cNvPr id="3" name="Picture 2" descr="SolarQuotes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60350" y="153035"/>
          <a:ext cx="1256030" cy="404495"/>
        </a:xfrm>
        <a:prstGeom prst="rect">
          <a:avLst/>
        </a:prstGeom>
      </xdr:spPr>
    </xdr:pic>
    <xdr:clientData/>
  </xdr:twoCellAnchor>
  <xdr:twoCellAnchor>
    <xdr:from>
      <xdr:col>13</xdr:col>
      <xdr:colOff>252730</xdr:colOff>
      <xdr:row>2</xdr:row>
      <xdr:rowOff>163830</xdr:rowOff>
    </xdr:from>
    <xdr:to>
      <xdr:col>19</xdr:col>
      <xdr:colOff>645160</xdr:colOff>
      <xdr:row>18</xdr:row>
      <xdr:rowOff>139700</xdr:rowOff>
    </xdr:to>
    <xdr:graphicFrame>
      <xdr:nvGraphicFramePr>
        <xdr:cNvPr id="4" name="Chart 3"/>
        <xdr:cNvGraphicFramePr/>
      </xdr:nvGraphicFramePr>
      <xdr:xfrm>
        <a:off x="8758555" y="722630"/>
        <a:ext cx="4046855" cy="26174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217805</xdr:colOff>
      <xdr:row>3</xdr:row>
      <xdr:rowOff>1905</xdr:rowOff>
    </xdr:from>
    <xdr:to>
      <xdr:col>13</xdr:col>
      <xdr:colOff>1270</xdr:colOff>
      <xdr:row>18</xdr:row>
      <xdr:rowOff>135890</xdr:rowOff>
    </xdr:to>
    <xdr:graphicFrame>
      <xdr:nvGraphicFramePr>
        <xdr:cNvPr id="2" name="Chart 1"/>
        <xdr:cNvGraphicFramePr/>
      </xdr:nvGraphicFramePr>
      <xdr:xfrm>
        <a:off x="4396105" y="725805"/>
        <a:ext cx="4110990" cy="26104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</xdr:colOff>
      <xdr:row>0</xdr:row>
      <xdr:rowOff>153035</xdr:rowOff>
    </xdr:from>
    <xdr:to>
      <xdr:col>2</xdr:col>
      <xdr:colOff>30480</xdr:colOff>
      <xdr:row>1</xdr:row>
      <xdr:rowOff>392430</xdr:rowOff>
    </xdr:to>
    <xdr:pic>
      <xdr:nvPicPr>
        <xdr:cNvPr id="3" name="Picture 2" descr="SolarQuotes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60350" y="153035"/>
          <a:ext cx="1256030" cy="404495"/>
        </a:xfrm>
        <a:prstGeom prst="rect">
          <a:avLst/>
        </a:prstGeom>
      </xdr:spPr>
    </xdr:pic>
    <xdr:clientData/>
  </xdr:twoCellAnchor>
  <xdr:twoCellAnchor>
    <xdr:from>
      <xdr:col>13</xdr:col>
      <xdr:colOff>252095</xdr:colOff>
      <xdr:row>2</xdr:row>
      <xdr:rowOff>156210</xdr:rowOff>
    </xdr:from>
    <xdr:to>
      <xdr:col>19</xdr:col>
      <xdr:colOff>644525</xdr:colOff>
      <xdr:row>18</xdr:row>
      <xdr:rowOff>132080</xdr:rowOff>
    </xdr:to>
    <xdr:graphicFrame>
      <xdr:nvGraphicFramePr>
        <xdr:cNvPr id="4" name="Chart 3"/>
        <xdr:cNvGraphicFramePr/>
      </xdr:nvGraphicFramePr>
      <xdr:xfrm>
        <a:off x="8757920" y="715010"/>
        <a:ext cx="4046855" cy="26174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p.me/p2FF2s-iPD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p.me/p2FF2s-iPD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V41"/>
  <sheetViews>
    <sheetView showGridLines="0" tabSelected="1" zoomScale="87" zoomScaleNormal="87" workbookViewId="0">
      <selection activeCell="A1" sqref="A1"/>
    </sheetView>
  </sheetViews>
  <sheetFormatPr defaultColWidth="9" defaultRowHeight="13" customHeight="1"/>
  <cols>
    <col min="1" max="1" width="3.63636363636364" style="4" customWidth="1"/>
    <col min="2" max="2" width="17.6363636363636" style="4" customWidth="1"/>
    <col min="3" max="3" width="8.63636363636364" style="4" customWidth="1"/>
    <col min="4" max="4" width="3.63636363636364" style="4" customWidth="1"/>
    <col min="5" max="5" width="17.6363636363636" style="4" customWidth="1"/>
    <col min="6" max="6" width="8.63636363636364" style="4" customWidth="1"/>
    <col min="7" max="7" width="3.63636363636364" style="4" customWidth="1"/>
    <col min="8" max="8" width="6.63636363636364" style="4" customWidth="1"/>
    <col min="9" max="9" width="8.13636363636364" style="4" customWidth="1"/>
    <col min="10" max="10" width="13.1363636363636" style="4" customWidth="1"/>
    <col min="11" max="11" width="11.1363636363636" style="4" customWidth="1"/>
    <col min="12" max="13" width="9.63636363636364" style="4" customWidth="1"/>
    <col min="14" max="14" width="3.63636363636364" style="4" customWidth="1"/>
    <col min="15" max="15" width="6.63636363636364" style="4" customWidth="1"/>
    <col min="16" max="16" width="8.13636363636364" style="4" customWidth="1"/>
    <col min="17" max="17" width="13.1363636363636" style="4" customWidth="1"/>
    <col min="18" max="18" width="11.1363636363636" style="4" customWidth="1"/>
    <col min="19" max="20" width="9.63636363636364" style="4" customWidth="1"/>
    <col min="21" max="21" width="3.63636363636364" style="4" customWidth="1"/>
    <col min="22" max="16384" width="9" style="4"/>
  </cols>
  <sheetData>
    <row r="2" s="1" customFormat="1" ht="31" customHeight="1" spans="2:20">
      <c r="B2" s="8"/>
      <c r="C2" s="8"/>
      <c r="D2" s="8"/>
      <c r="E2" s="8"/>
      <c r="F2" s="9"/>
      <c r="G2" s="8"/>
      <c r="H2" s="8"/>
      <c r="I2" s="8"/>
      <c r="J2" s="65" t="s">
        <v>0</v>
      </c>
      <c r="K2" s="8"/>
      <c r="L2" s="8"/>
      <c r="M2" s="8"/>
      <c r="N2" s="8"/>
      <c r="O2" s="8"/>
      <c r="P2" s="8"/>
      <c r="Q2" s="8"/>
      <c r="R2" s="8"/>
      <c r="S2" s="8"/>
      <c r="T2" s="8"/>
    </row>
    <row r="3" s="2" customFormat="1" customHeight="1" spans="1:21">
      <c r="A3" s="4"/>
      <c r="U3" s="4"/>
    </row>
    <row r="4" s="3" customFormat="1" customHeight="1" spans="2:6">
      <c r="B4" s="10" t="s">
        <v>1</v>
      </c>
      <c r="C4" s="10"/>
      <c r="D4" s="11"/>
      <c r="E4" s="12" t="s">
        <v>2</v>
      </c>
      <c r="F4" s="12"/>
    </row>
    <row r="5" s="4" customFormat="1" customHeight="1" spans="2:6">
      <c r="B5" s="13"/>
      <c r="C5" s="13"/>
      <c r="D5" s="2"/>
      <c r="E5" s="14"/>
      <c r="F5" s="14"/>
    </row>
    <row r="6" s="4" customFormat="1" customHeight="1" spans="2:6">
      <c r="B6" s="15" t="s">
        <v>3</v>
      </c>
      <c r="C6" s="108">
        <v>49130</v>
      </c>
      <c r="E6" s="17" t="s">
        <v>3</v>
      </c>
      <c r="F6" s="108">
        <v>30990</v>
      </c>
    </row>
    <row r="7" s="4" customFormat="1" customHeight="1" spans="2:6">
      <c r="B7" s="15" t="s">
        <v>4</v>
      </c>
      <c r="C7" s="108">
        <v>3129.58</v>
      </c>
      <c r="E7" s="17" t="s">
        <v>4</v>
      </c>
      <c r="F7" s="108">
        <v>1130.67</v>
      </c>
    </row>
    <row r="8" s="4" customFormat="1" customHeight="1" spans="2:6">
      <c r="B8" s="15" t="s">
        <v>5</v>
      </c>
      <c r="C8" s="108">
        <v>3500</v>
      </c>
      <c r="E8" s="17" t="s">
        <v>5</v>
      </c>
      <c r="F8" s="108">
        <v>0</v>
      </c>
    </row>
    <row r="9" s="4" customFormat="1" customHeight="1" spans="2:20">
      <c r="B9" s="15" t="s">
        <v>6</v>
      </c>
      <c r="C9" s="108">
        <v>1800</v>
      </c>
      <c r="E9" s="17" t="s">
        <v>7</v>
      </c>
      <c r="F9" s="108">
        <v>0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="4" customFormat="1" customHeight="1" spans="2:6">
      <c r="B10" s="19" t="s">
        <v>8</v>
      </c>
      <c r="C10" s="20">
        <f>C6+C7-C8+C9</f>
        <v>50559.58</v>
      </c>
      <c r="D10" s="2"/>
      <c r="E10" s="21" t="s">
        <v>9</v>
      </c>
      <c r="F10" s="22">
        <f>F6+F7-F8+F9</f>
        <v>32120.67</v>
      </c>
    </row>
    <row r="11" s="5" customFormat="1" customHeight="1" spans="1:22">
      <c r="A11" s="23"/>
      <c r="B11" s="23"/>
      <c r="C11" s="23"/>
      <c r="D11" s="23"/>
      <c r="E11" s="23"/>
      <c r="F11" s="23"/>
      <c r="G11" s="24"/>
      <c r="U11" s="23"/>
      <c r="V11" s="24"/>
    </row>
    <row r="12" s="6" customFormat="1" customHeight="1" spans="1:22">
      <c r="A12" s="3"/>
      <c r="B12" s="25" t="s">
        <v>10</v>
      </c>
      <c r="C12" s="109">
        <v>0.125</v>
      </c>
      <c r="D12" s="11"/>
      <c r="E12" s="27" t="s">
        <v>11</v>
      </c>
      <c r="F12" s="109">
        <v>0.143</v>
      </c>
      <c r="G12" s="3"/>
      <c r="U12" s="3"/>
      <c r="V12" s="3"/>
    </row>
    <row r="14" s="4" customFormat="1" customHeight="1" spans="2:6">
      <c r="B14" s="25" t="s">
        <v>12</v>
      </c>
      <c r="C14" s="109">
        <v>0.025</v>
      </c>
      <c r="D14" s="11"/>
      <c r="E14" s="27" t="s">
        <v>12</v>
      </c>
      <c r="F14" s="28">
        <f>C14</f>
        <v>0.025</v>
      </c>
    </row>
    <row r="17" s="4" customFormat="1" customHeight="1" spans="2:6">
      <c r="B17" s="10" t="s">
        <v>13</v>
      </c>
      <c r="C17" s="10"/>
      <c r="E17" s="12" t="s">
        <v>14</v>
      </c>
      <c r="F17" s="12"/>
    </row>
    <row r="18" s="4" customFormat="1" customHeight="1" spans="2:6">
      <c r="B18" s="29"/>
      <c r="C18" s="29"/>
      <c r="E18" s="30"/>
      <c r="F18" s="30"/>
    </row>
    <row r="19" s="4" customFormat="1" customHeight="1" spans="2:6">
      <c r="B19" s="15" t="s">
        <v>15</v>
      </c>
      <c r="C19" s="108">
        <v>868.51</v>
      </c>
      <c r="E19" s="17" t="s">
        <v>15</v>
      </c>
      <c r="F19" s="108">
        <v>798.33</v>
      </c>
    </row>
    <row r="20" s="4" customFormat="1" customHeight="1" spans="2:6">
      <c r="B20" s="15" t="s">
        <v>16</v>
      </c>
      <c r="C20" s="108">
        <v>810.11</v>
      </c>
      <c r="E20" s="17" t="s">
        <v>16</v>
      </c>
      <c r="F20" s="108">
        <v>721.75</v>
      </c>
    </row>
    <row r="21" s="4" customFormat="1" customHeight="1" spans="2:20">
      <c r="B21" s="15" t="s">
        <v>17</v>
      </c>
      <c r="C21" s="108">
        <v>262</v>
      </c>
      <c r="E21" s="17" t="s">
        <v>17</v>
      </c>
      <c r="F21" s="108">
        <v>313.63</v>
      </c>
      <c r="H21" s="10" t="s">
        <v>18</v>
      </c>
      <c r="I21" s="10"/>
      <c r="J21" s="66"/>
      <c r="K21" s="66"/>
      <c r="L21" s="66"/>
      <c r="M21" s="66"/>
      <c r="N21" s="3"/>
      <c r="O21" s="12" t="s">
        <v>19</v>
      </c>
      <c r="P21" s="12"/>
      <c r="Q21" s="92"/>
      <c r="R21" s="92"/>
      <c r="S21" s="92"/>
      <c r="T21" s="92"/>
    </row>
    <row r="22" customHeight="1" spans="2:20">
      <c r="B22" s="15" t="s">
        <v>20</v>
      </c>
      <c r="C22" s="108">
        <v>218.9</v>
      </c>
      <c r="E22" s="17" t="s">
        <v>20</v>
      </c>
      <c r="F22" s="108">
        <v>175.45</v>
      </c>
      <c r="H22" s="31"/>
      <c r="I22" s="31"/>
      <c r="J22" s="31"/>
      <c r="K22" s="31"/>
      <c r="L22" s="31"/>
      <c r="M22" s="31"/>
      <c r="N22" s="5"/>
      <c r="O22" s="67"/>
      <c r="P22" s="67"/>
      <c r="Q22" s="67"/>
      <c r="R22" s="67"/>
      <c r="S22" s="67"/>
      <c r="T22" s="67"/>
    </row>
    <row r="23" customHeight="1" spans="2:20">
      <c r="B23" s="15" t="s">
        <v>21</v>
      </c>
      <c r="C23" s="108">
        <v>0</v>
      </c>
      <c r="E23" s="17" t="s">
        <v>21</v>
      </c>
      <c r="F23" s="108">
        <v>0</v>
      </c>
      <c r="H23" s="32" t="s">
        <v>22</v>
      </c>
      <c r="I23" s="32" t="s">
        <v>23</v>
      </c>
      <c r="J23" s="32" t="s">
        <v>24</v>
      </c>
      <c r="K23" s="32" t="s">
        <v>25</v>
      </c>
      <c r="L23" s="32" t="s">
        <v>26</v>
      </c>
      <c r="M23" s="68" t="s">
        <v>27</v>
      </c>
      <c r="N23" s="69"/>
      <c r="O23" s="70" t="s">
        <v>22</v>
      </c>
      <c r="P23" s="70" t="s">
        <v>23</v>
      </c>
      <c r="Q23" s="70" t="s">
        <v>24</v>
      </c>
      <c r="R23" s="70" t="s">
        <v>25</v>
      </c>
      <c r="S23" s="70" t="s">
        <v>26</v>
      </c>
      <c r="T23" s="93" t="s">
        <v>27</v>
      </c>
    </row>
    <row r="24" customHeight="1" spans="2:20">
      <c r="B24" s="15" t="s">
        <v>28</v>
      </c>
      <c r="C24" s="110">
        <v>17.1</v>
      </c>
      <c r="E24" s="17" t="s">
        <v>29</v>
      </c>
      <c r="F24" s="110">
        <v>7.3</v>
      </c>
      <c r="H24" s="34">
        <v>0</v>
      </c>
      <c r="I24" s="71">
        <f>C19+C20</f>
        <v>1678.62</v>
      </c>
      <c r="J24" s="71">
        <f>C10+I24</f>
        <v>52238.2</v>
      </c>
      <c r="K24" s="72">
        <f>C6-C12*C6</f>
        <v>42988.75</v>
      </c>
      <c r="L24" s="73">
        <f t="shared" ref="L24:L34" si="0">J24-K24</f>
        <v>9249.45</v>
      </c>
      <c r="M24" s="74">
        <f>C40</f>
        <v>8800</v>
      </c>
      <c r="O24" s="75">
        <v>0</v>
      </c>
      <c r="P24" s="39">
        <f>F19+F20</f>
        <v>1520.08</v>
      </c>
      <c r="Q24" s="94">
        <f>F10+P24</f>
        <v>33640.75</v>
      </c>
      <c r="R24" s="95">
        <f>F6-F12*F6</f>
        <v>26558.43</v>
      </c>
      <c r="S24" s="96">
        <f t="shared" ref="S24:S34" si="1">Q24-R24</f>
        <v>7082.32</v>
      </c>
      <c r="T24" s="97">
        <f>F40</f>
        <v>5600</v>
      </c>
    </row>
    <row r="25" customHeight="1" spans="2:20">
      <c r="B25" s="15" t="s">
        <v>30</v>
      </c>
      <c r="C25" s="110">
        <v>12100</v>
      </c>
      <c r="E25" s="17" t="s">
        <v>30</v>
      </c>
      <c r="F25" s="110">
        <v>12100</v>
      </c>
      <c r="H25" s="35">
        <v>1</v>
      </c>
      <c r="I25" s="45">
        <f>C34+C14*C34</f>
        <v>2414.9866125</v>
      </c>
      <c r="J25" s="76">
        <f t="shared" ref="J25:J34" si="2">J24+I25</f>
        <v>54653.1866125</v>
      </c>
      <c r="K25" s="77">
        <f>K24-C12*K24</f>
        <v>37615.15625</v>
      </c>
      <c r="L25" s="78">
        <f t="shared" si="0"/>
        <v>17038.0303625</v>
      </c>
      <c r="M25" s="74">
        <f>M24+C41</f>
        <v>9060.7066</v>
      </c>
      <c r="O25" s="75">
        <v>1</v>
      </c>
      <c r="P25" s="39">
        <f>F29+F14*F29</f>
        <v>3743.40045</v>
      </c>
      <c r="Q25" s="94">
        <f t="shared" ref="Q25:Q34" si="3">Q24+P25</f>
        <v>37384.15045</v>
      </c>
      <c r="R25" s="95">
        <f>R24-F12*R24</f>
        <v>22760.57451</v>
      </c>
      <c r="S25" s="96">
        <f t="shared" si="1"/>
        <v>14623.57594</v>
      </c>
      <c r="T25" s="97">
        <f>T24+F41</f>
        <v>7658.089</v>
      </c>
    </row>
    <row r="26" customHeight="1" spans="2:20">
      <c r="B26" s="15" t="s">
        <v>31</v>
      </c>
      <c r="C26" s="108">
        <v>0.025</v>
      </c>
      <c r="E26" s="17" t="s">
        <v>32</v>
      </c>
      <c r="F26" s="108">
        <v>1.86</v>
      </c>
      <c r="H26" s="35">
        <v>2</v>
      </c>
      <c r="I26" s="45">
        <f>I25+C14*I25</f>
        <v>2475.3612778125</v>
      </c>
      <c r="J26" s="76">
        <f t="shared" si="2"/>
        <v>57128.5478903125</v>
      </c>
      <c r="K26" s="77">
        <f>K25-C12*K25</f>
        <v>32913.26171875</v>
      </c>
      <c r="L26" s="78">
        <f t="shared" si="0"/>
        <v>24215.2861715625</v>
      </c>
      <c r="M26" s="74">
        <f>M25+C41</f>
        <v>9321.4132</v>
      </c>
      <c r="O26" s="75">
        <v>2</v>
      </c>
      <c r="P26" s="39">
        <f>P25+F14*P25</f>
        <v>3836.98546125</v>
      </c>
      <c r="Q26" s="94">
        <f t="shared" si="3"/>
        <v>41221.13591125</v>
      </c>
      <c r="R26" s="95">
        <f>R25-F12*R25</f>
        <v>19505.81235507</v>
      </c>
      <c r="S26" s="96">
        <f t="shared" si="1"/>
        <v>21715.32355618</v>
      </c>
      <c r="T26" s="97">
        <f>T25+F41</f>
        <v>9716.178</v>
      </c>
    </row>
    <row r="27" customHeight="1" spans="2:20">
      <c r="B27" s="15" t="s">
        <v>33</v>
      </c>
      <c r="C27" s="111">
        <v>0.8</v>
      </c>
      <c r="E27" s="17" t="s">
        <v>34</v>
      </c>
      <c r="F27" s="37">
        <f>F25*F24/100</f>
        <v>883.3</v>
      </c>
      <c r="H27" s="35">
        <v>3</v>
      </c>
      <c r="I27" s="45">
        <f>I26+C14*I26</f>
        <v>2537.24530975781</v>
      </c>
      <c r="J27" s="76">
        <f t="shared" si="2"/>
        <v>59665.7932000703</v>
      </c>
      <c r="K27" s="77">
        <f>K26-C12*K26</f>
        <v>28799.1040039062</v>
      </c>
      <c r="L27" s="78">
        <f t="shared" si="0"/>
        <v>30866.6891961641</v>
      </c>
      <c r="M27" s="74">
        <f>M26+C41</f>
        <v>9582.1198</v>
      </c>
      <c r="N27" s="18"/>
      <c r="O27" s="75">
        <v>3</v>
      </c>
      <c r="P27" s="39">
        <f>P26+F14*P26</f>
        <v>3932.91009778125</v>
      </c>
      <c r="Q27" s="94">
        <f t="shared" si="3"/>
        <v>45154.0460090312</v>
      </c>
      <c r="R27" s="95">
        <f>R26-F12*R26</f>
        <v>16716.481188295</v>
      </c>
      <c r="S27" s="96">
        <f t="shared" si="1"/>
        <v>28437.5648207362</v>
      </c>
      <c r="T27" s="97">
        <f>T26+F41</f>
        <v>11774.267</v>
      </c>
    </row>
    <row r="28" customHeight="1" spans="2:20">
      <c r="B28" s="15" t="s">
        <v>35</v>
      </c>
      <c r="C28" s="112">
        <v>0.3</v>
      </c>
      <c r="E28" s="17" t="s">
        <v>36</v>
      </c>
      <c r="F28" s="39">
        <f>F26*F27</f>
        <v>1642.938</v>
      </c>
      <c r="H28" s="35">
        <v>4</v>
      </c>
      <c r="I28" s="45">
        <f>I27+C14*I27</f>
        <v>2600.67644250176</v>
      </c>
      <c r="J28" s="76">
        <f t="shared" si="2"/>
        <v>62266.4696425721</v>
      </c>
      <c r="K28" s="77">
        <f>K27-C12*K27</f>
        <v>25199.216003418</v>
      </c>
      <c r="L28" s="78">
        <f t="shared" si="0"/>
        <v>37067.2536391541</v>
      </c>
      <c r="M28" s="74">
        <f>M27+C41</f>
        <v>9842.8264</v>
      </c>
      <c r="N28" s="69"/>
      <c r="O28" s="75">
        <v>4</v>
      </c>
      <c r="P28" s="39">
        <f>P27+F14*P27</f>
        <v>4031.23285022578</v>
      </c>
      <c r="Q28" s="94">
        <f t="shared" si="3"/>
        <v>49185.278859257</v>
      </c>
      <c r="R28" s="95">
        <f>R27-F12*R27</f>
        <v>14326.0243783688</v>
      </c>
      <c r="S28" s="96">
        <f t="shared" si="1"/>
        <v>34859.2544808882</v>
      </c>
      <c r="T28" s="97">
        <f>T27+F41</f>
        <v>13832.356</v>
      </c>
    </row>
    <row r="29" customHeight="1" spans="2:20">
      <c r="B29" s="15" t="s">
        <v>37</v>
      </c>
      <c r="C29" s="111">
        <v>0.1</v>
      </c>
      <c r="E29" s="27" t="s">
        <v>38</v>
      </c>
      <c r="F29" s="40">
        <f>SUM(F19:F23)+F28</f>
        <v>3652.098</v>
      </c>
      <c r="H29" s="35">
        <v>5</v>
      </c>
      <c r="I29" s="45">
        <f>I28+C14*I28</f>
        <v>2665.6933535643</v>
      </c>
      <c r="J29" s="76">
        <f t="shared" si="2"/>
        <v>64932.1629961364</v>
      </c>
      <c r="K29" s="77">
        <f>K28-C12*K28</f>
        <v>22049.3140029907</v>
      </c>
      <c r="L29" s="78">
        <f t="shared" si="0"/>
        <v>42882.8489931457</v>
      </c>
      <c r="M29" s="74">
        <f>M28+C41</f>
        <v>10103.533</v>
      </c>
      <c r="O29" s="75">
        <v>5</v>
      </c>
      <c r="P29" s="39">
        <f>P28+F14*P28</f>
        <v>4132.01367148143</v>
      </c>
      <c r="Q29" s="94">
        <f t="shared" si="3"/>
        <v>53317.2925307385</v>
      </c>
      <c r="R29" s="95">
        <f>R28-F12*R28</f>
        <v>12277.4028922621</v>
      </c>
      <c r="S29" s="96">
        <f t="shared" si="1"/>
        <v>41039.8896384764</v>
      </c>
      <c r="T29" s="97">
        <f>T28+F41</f>
        <v>15890.445</v>
      </c>
    </row>
    <row r="30" customHeight="1" spans="2:20">
      <c r="B30" s="15" t="s">
        <v>39</v>
      </c>
      <c r="C30" s="108">
        <v>0.45</v>
      </c>
      <c r="H30" s="35">
        <v>6</v>
      </c>
      <c r="I30" s="45">
        <f>I29+C14*I29</f>
        <v>2732.33568740341</v>
      </c>
      <c r="J30" s="76">
        <f t="shared" si="2"/>
        <v>67664.4986835398</v>
      </c>
      <c r="K30" s="77">
        <f>K29-C12*K29</f>
        <v>19293.1497526169</v>
      </c>
      <c r="L30" s="78">
        <f t="shared" si="0"/>
        <v>48371.3489309229</v>
      </c>
      <c r="M30" s="74">
        <f>M29+C41</f>
        <v>10364.2396</v>
      </c>
      <c r="O30" s="75">
        <v>6</v>
      </c>
      <c r="P30" s="39">
        <f>P29+F14*P29</f>
        <v>4235.31401326846</v>
      </c>
      <c r="Q30" s="94">
        <f t="shared" si="3"/>
        <v>57552.6065440069</v>
      </c>
      <c r="R30" s="95">
        <f>R29-F12*R29</f>
        <v>10521.7342786686</v>
      </c>
      <c r="S30" s="96">
        <f t="shared" si="1"/>
        <v>47030.8722653383</v>
      </c>
      <c r="T30" s="97">
        <f>T29+F41</f>
        <v>17948.534</v>
      </c>
    </row>
    <row r="31" customHeight="1" spans="2:20">
      <c r="B31" s="41" t="s">
        <v>40</v>
      </c>
      <c r="C31" s="111">
        <v>0.1</v>
      </c>
      <c r="E31" s="42"/>
      <c r="F31" s="42"/>
      <c r="H31" s="35">
        <v>7</v>
      </c>
      <c r="I31" s="45">
        <f>I30+C14*I30</f>
        <v>2800.64407958849</v>
      </c>
      <c r="J31" s="76">
        <f t="shared" si="2"/>
        <v>70465.1427631283</v>
      </c>
      <c r="K31" s="77">
        <f>K30-C12*K30</f>
        <v>16881.5060335398</v>
      </c>
      <c r="L31" s="78">
        <f t="shared" si="0"/>
        <v>53583.6367295885</v>
      </c>
      <c r="M31" s="74">
        <f>M30+C41</f>
        <v>10624.9462</v>
      </c>
      <c r="O31" s="75">
        <v>7</v>
      </c>
      <c r="P31" s="39">
        <f>P30+F14*P30</f>
        <v>4341.19686360017</v>
      </c>
      <c r="Q31" s="94">
        <f t="shared" si="3"/>
        <v>61893.8034076071</v>
      </c>
      <c r="R31" s="95">
        <f>R30-F12*R30</f>
        <v>9017.12627681898</v>
      </c>
      <c r="S31" s="96">
        <f t="shared" si="1"/>
        <v>52876.6771307881</v>
      </c>
      <c r="T31" s="97">
        <f>T30+F41</f>
        <v>20006.623</v>
      </c>
    </row>
    <row r="32" customFormat="1" customHeight="1" spans="1:21">
      <c r="A32" s="4"/>
      <c r="B32" s="43" t="s">
        <v>41</v>
      </c>
      <c r="C32" s="44">
        <f>C25*C24/100</f>
        <v>2069.1</v>
      </c>
      <c r="D32" s="2"/>
      <c r="E32" s="42"/>
      <c r="F32" s="42"/>
      <c r="G32" s="4"/>
      <c r="H32" s="35">
        <v>8</v>
      </c>
      <c r="I32" s="45">
        <f>I31+C14*I31</f>
        <v>2870.66018157821</v>
      </c>
      <c r="J32" s="76">
        <f t="shared" si="2"/>
        <v>73335.8029447065</v>
      </c>
      <c r="K32" s="77">
        <f>K31-C12*K31</f>
        <v>14771.3177793473</v>
      </c>
      <c r="L32" s="78">
        <f t="shared" si="0"/>
        <v>58564.4851653592</v>
      </c>
      <c r="M32" s="74">
        <f>M31+C41</f>
        <v>10885.6528</v>
      </c>
      <c r="N32" s="4"/>
      <c r="O32" s="75">
        <v>8</v>
      </c>
      <c r="P32" s="39">
        <f>P31+F14*P31</f>
        <v>4449.72678519018</v>
      </c>
      <c r="Q32" s="94">
        <f t="shared" si="3"/>
        <v>66343.5301927973</v>
      </c>
      <c r="R32" s="95">
        <f>R31-F12*R31</f>
        <v>7727.67721923387</v>
      </c>
      <c r="S32" s="96">
        <f t="shared" si="1"/>
        <v>58615.8529735634</v>
      </c>
      <c r="T32" s="97">
        <f>T31+F41</f>
        <v>22064.712</v>
      </c>
      <c r="U32" s="4"/>
    </row>
    <row r="33" customFormat="1" customHeight="1" spans="1:21">
      <c r="A33" s="4"/>
      <c r="B33" s="15" t="s">
        <v>42</v>
      </c>
      <c r="C33" s="45">
        <f>C32*(C26*C27+C28*C29+C30*C31)</f>
        <v>196.5645</v>
      </c>
      <c r="D33" s="4"/>
      <c r="E33" s="42"/>
      <c r="F33" s="42"/>
      <c r="G33" s="4"/>
      <c r="H33" s="35">
        <v>9</v>
      </c>
      <c r="I33" s="45">
        <f>I32+C14*I32</f>
        <v>2942.42668611766</v>
      </c>
      <c r="J33" s="76">
        <f t="shared" si="2"/>
        <v>76278.2296308241</v>
      </c>
      <c r="K33" s="77">
        <f>K32-C12*K32</f>
        <v>12924.9030569289</v>
      </c>
      <c r="L33" s="78">
        <f t="shared" si="0"/>
        <v>63353.3265738952</v>
      </c>
      <c r="M33" s="74">
        <f>M32+C41</f>
        <v>11146.3594</v>
      </c>
      <c r="N33" s="4"/>
      <c r="O33" s="75">
        <v>9</v>
      </c>
      <c r="P33" s="39">
        <f>P32+F14*P32</f>
        <v>4560.96995481993</v>
      </c>
      <c r="Q33" s="94">
        <f t="shared" si="3"/>
        <v>70904.5001476172</v>
      </c>
      <c r="R33" s="95">
        <f>R32-F12*R32</f>
        <v>6622.61937688343</v>
      </c>
      <c r="S33" s="96">
        <f t="shared" si="1"/>
        <v>64281.8807707338</v>
      </c>
      <c r="T33" s="97">
        <f>T32+F41</f>
        <v>24122.801</v>
      </c>
      <c r="U33" s="4"/>
    </row>
    <row r="34" customFormat="1" customHeight="1" spans="1:21">
      <c r="A34" s="4"/>
      <c r="B34" s="25" t="s">
        <v>43</v>
      </c>
      <c r="C34" s="46">
        <f>SUM(C19:C23)+C33</f>
        <v>2356.0845</v>
      </c>
      <c r="D34" s="4"/>
      <c r="E34" s="42"/>
      <c r="F34" s="42"/>
      <c r="G34" s="4"/>
      <c r="H34" s="35">
        <v>10</v>
      </c>
      <c r="I34" s="45">
        <f>I33+C14*I33</f>
        <v>3015.9873532706</v>
      </c>
      <c r="J34" s="76">
        <f t="shared" si="2"/>
        <v>79294.2169840947</v>
      </c>
      <c r="K34" s="77">
        <f>K33-C12*K33</f>
        <v>11309.2901748128</v>
      </c>
      <c r="L34" s="78">
        <f t="shared" si="0"/>
        <v>67984.9268092819</v>
      </c>
      <c r="M34" s="74">
        <f>M33+C41</f>
        <v>11407.066</v>
      </c>
      <c r="N34" s="4"/>
      <c r="O34" s="75">
        <v>10</v>
      </c>
      <c r="P34" s="39">
        <f>P33+F14*P33</f>
        <v>4674.99420369043</v>
      </c>
      <c r="Q34" s="94">
        <f t="shared" si="3"/>
        <v>75579.4943513076</v>
      </c>
      <c r="R34" s="95">
        <f>R33-F12*R33</f>
        <v>5675.5848059891</v>
      </c>
      <c r="S34" s="96">
        <f t="shared" si="1"/>
        <v>69903.9095453185</v>
      </c>
      <c r="T34" s="97">
        <f>T33+F41</f>
        <v>26180.89</v>
      </c>
      <c r="U34" s="4"/>
    </row>
    <row r="35" customFormat="1" customHeight="1" spans="1:21">
      <c r="A35" s="4"/>
      <c r="G35" s="4"/>
      <c r="U35" s="4"/>
    </row>
    <row r="36" customFormat="1" customHeight="1" spans="1:21">
      <c r="A36" s="4"/>
      <c r="B36" s="47" t="s">
        <v>44</v>
      </c>
      <c r="C36" s="48"/>
      <c r="D36" s="4"/>
      <c r="E36" s="49" t="s">
        <v>45</v>
      </c>
      <c r="F36" s="50"/>
      <c r="G36" s="4"/>
      <c r="H36" s="51" t="s">
        <v>46</v>
      </c>
      <c r="I36" s="79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98"/>
      <c r="U36" s="4"/>
    </row>
    <row r="37" customFormat="1" customHeight="1" spans="1:21">
      <c r="A37" s="4"/>
      <c r="B37" s="52"/>
      <c r="C37" s="53"/>
      <c r="D37" s="4"/>
      <c r="E37" s="54"/>
      <c r="F37" s="55"/>
      <c r="G37" s="4"/>
      <c r="H37" s="56"/>
      <c r="I37" s="81"/>
      <c r="J37" s="82" t="s">
        <v>47</v>
      </c>
      <c r="K37" s="81"/>
      <c r="L37" s="83"/>
      <c r="M37" s="84" t="s">
        <v>48</v>
      </c>
      <c r="N37" s="83"/>
      <c r="O37" s="83"/>
      <c r="P37" s="83"/>
      <c r="Q37" s="99" t="s">
        <v>49</v>
      </c>
      <c r="R37" s="100" t="s">
        <v>50</v>
      </c>
      <c r="S37" s="101" t="s">
        <v>44</v>
      </c>
      <c r="T37" s="102"/>
      <c r="U37" s="4"/>
    </row>
    <row r="38" customFormat="1" customHeight="1" spans="1:21">
      <c r="A38" s="4"/>
      <c r="B38" s="15" t="s">
        <v>51</v>
      </c>
      <c r="C38" s="110">
        <v>0</v>
      </c>
      <c r="D38" s="4"/>
      <c r="E38" s="17" t="s">
        <v>51</v>
      </c>
      <c r="F38" s="110">
        <v>0</v>
      </c>
      <c r="G38" s="4"/>
      <c r="H38" s="56"/>
      <c r="I38" s="81"/>
      <c r="J38" s="82" t="s">
        <v>52</v>
      </c>
      <c r="K38" s="81"/>
      <c r="L38" s="83"/>
      <c r="M38" s="85" t="s">
        <v>48</v>
      </c>
      <c r="N38" s="83"/>
      <c r="O38" s="83"/>
      <c r="P38" s="83"/>
      <c r="Q38" s="99" t="s">
        <v>49</v>
      </c>
      <c r="R38" s="103" t="s">
        <v>53</v>
      </c>
      <c r="S38" s="104" t="s">
        <v>45</v>
      </c>
      <c r="T38" s="102"/>
      <c r="U38" s="4"/>
    </row>
    <row r="39" customHeight="1" spans="2:20">
      <c r="B39" s="52"/>
      <c r="C39" s="57" t="s">
        <v>27</v>
      </c>
      <c r="E39" s="54"/>
      <c r="F39" s="58" t="s">
        <v>27</v>
      </c>
      <c r="H39" s="5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105"/>
    </row>
    <row r="40" customFormat="1" customHeight="1" spans="1:21">
      <c r="A40" s="4"/>
      <c r="B40" s="60" t="s">
        <v>54</v>
      </c>
      <c r="C40" s="61">
        <f>8800/(C38+1)</f>
        <v>8800</v>
      </c>
      <c r="D40" s="4"/>
      <c r="E40" s="62" t="s">
        <v>54</v>
      </c>
      <c r="F40" s="63">
        <f>5600/(F38+1)</f>
        <v>5600</v>
      </c>
      <c r="G40" s="4"/>
      <c r="H40" s="59"/>
      <c r="I40" s="42"/>
      <c r="J40" s="86"/>
      <c r="K40" s="87" t="s">
        <v>55</v>
      </c>
      <c r="L40" s="88" t="s">
        <v>56</v>
      </c>
      <c r="M40" s="89"/>
      <c r="N40" s="90"/>
      <c r="O40" s="90"/>
      <c r="P40" s="90"/>
      <c r="Q40" s="90"/>
      <c r="R40" s="90"/>
      <c r="S40" s="90"/>
      <c r="T40" s="106"/>
      <c r="U40" s="4"/>
    </row>
    <row r="41" customFormat="1" customHeight="1" spans="1:21">
      <c r="A41" s="4"/>
      <c r="B41" s="60" t="s">
        <v>57</v>
      </c>
      <c r="C41" s="61">
        <f>0.63*(C32*(C29+C31))</f>
        <v>260.7066</v>
      </c>
      <c r="D41" s="4"/>
      <c r="E41" s="62" t="s">
        <v>57</v>
      </c>
      <c r="F41" s="63">
        <f>2.33*F27</f>
        <v>2058.089</v>
      </c>
      <c r="G41" s="4"/>
      <c r="H41" s="64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107"/>
      <c r="U41" s="4"/>
    </row>
  </sheetData>
  <sheetProtection password="B501" sheet="1" objects="1"/>
  <hyperlinks>
    <hyperlink ref="L40" r:id="rId2" display="https://wp.me/p2FF2s-iPD"/>
  </hyperlinks>
  <pageMargins left="0.75" right="0.75" top="1" bottom="1" header="0.5" footer="0.5"/>
  <pageSetup paperSize="9" scale="70" orientation="landscape"/>
  <headerFooter/>
  <ignoredErrors>
    <ignoredError sqref="F29 C34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1"/>
  <sheetViews>
    <sheetView showGridLines="0" zoomScale="87" zoomScaleNormal="87" workbookViewId="0">
      <selection activeCell="A1" sqref="A1"/>
    </sheetView>
  </sheetViews>
  <sheetFormatPr defaultColWidth="9" defaultRowHeight="13" customHeight="1"/>
  <cols>
    <col min="1" max="1" width="3.63636363636364" style="4" customWidth="1"/>
    <col min="2" max="2" width="17.6363636363636" style="4" customWidth="1"/>
    <col min="3" max="3" width="8.63636363636364" style="4" customWidth="1"/>
    <col min="4" max="4" width="3.63636363636364" style="4" customWidth="1"/>
    <col min="5" max="5" width="17.6363636363636" style="4" customWidth="1"/>
    <col min="6" max="6" width="8.63636363636364" style="4" customWidth="1"/>
    <col min="7" max="7" width="3.63636363636364" style="4" customWidth="1"/>
    <col min="8" max="8" width="6.63636363636364" style="4" customWidth="1"/>
    <col min="9" max="9" width="8.13636363636364" style="4" customWidth="1"/>
    <col min="10" max="10" width="13.1363636363636" style="4" customWidth="1"/>
    <col min="11" max="11" width="11.1363636363636" style="4" customWidth="1"/>
    <col min="12" max="13" width="9.63636363636364" style="4" customWidth="1"/>
    <col min="14" max="14" width="3.63636363636364" style="4" customWidth="1"/>
    <col min="15" max="15" width="6.63636363636364" style="4" customWidth="1"/>
    <col min="16" max="16" width="8.13636363636364" style="4" customWidth="1"/>
    <col min="17" max="17" width="13.1363636363636" style="4" customWidth="1"/>
    <col min="18" max="18" width="11.1363636363636" style="4" customWidth="1"/>
    <col min="19" max="20" width="9.63636363636364" style="4" customWidth="1"/>
    <col min="21" max="21" width="3.63636363636364" style="4" customWidth="1"/>
    <col min="22" max="16384" width="9" style="4"/>
  </cols>
  <sheetData>
    <row r="1" customHeight="1" spans="1:1">
      <c r="A1" s="7"/>
    </row>
    <row r="2" s="1" customFormat="1" ht="31" customHeight="1" spans="2:20">
      <c r="B2" s="8"/>
      <c r="C2" s="8"/>
      <c r="D2" s="8"/>
      <c r="E2" s="8"/>
      <c r="F2" s="9"/>
      <c r="G2" s="8"/>
      <c r="H2" s="8"/>
      <c r="I2" s="8"/>
      <c r="J2" s="65" t="s">
        <v>0</v>
      </c>
      <c r="K2" s="8"/>
      <c r="L2" s="8"/>
      <c r="M2" s="8"/>
      <c r="N2" s="8"/>
      <c r="O2" s="8"/>
      <c r="P2" s="8"/>
      <c r="Q2" s="8"/>
      <c r="R2" s="8"/>
      <c r="S2" s="8"/>
      <c r="T2" s="8"/>
    </row>
    <row r="3" s="2" customFormat="1" customHeight="1" spans="1:21">
      <c r="A3" s="4"/>
      <c r="U3" s="4"/>
    </row>
    <row r="4" s="3" customFormat="1" customHeight="1" spans="2:6">
      <c r="B4" s="10" t="s">
        <v>1</v>
      </c>
      <c r="C4" s="10"/>
      <c r="D4" s="11"/>
      <c r="E4" s="12" t="s">
        <v>2</v>
      </c>
      <c r="F4" s="12"/>
    </row>
    <row r="5" s="4" customFormat="1" customHeight="1" spans="2:6">
      <c r="B5" s="13"/>
      <c r="C5" s="13"/>
      <c r="D5" s="2"/>
      <c r="E5" s="14"/>
      <c r="F5" s="14"/>
    </row>
    <row r="6" s="4" customFormat="1" customHeight="1" spans="2:6">
      <c r="B6" s="15" t="s">
        <v>3</v>
      </c>
      <c r="C6" s="16">
        <v>0</v>
      </c>
      <c r="E6" s="17" t="s">
        <v>3</v>
      </c>
      <c r="F6" s="16">
        <v>0</v>
      </c>
    </row>
    <row r="7" s="4" customFormat="1" customHeight="1" spans="2:6">
      <c r="B7" s="15" t="s">
        <v>4</v>
      </c>
      <c r="C7" s="16">
        <v>0</v>
      </c>
      <c r="E7" s="17" t="s">
        <v>4</v>
      </c>
      <c r="F7" s="16">
        <v>0</v>
      </c>
    </row>
    <row r="8" s="4" customFormat="1" customHeight="1" spans="2:6">
      <c r="B8" s="15" t="s">
        <v>5</v>
      </c>
      <c r="C8" s="16">
        <v>0</v>
      </c>
      <c r="E8" s="17" t="s">
        <v>5</v>
      </c>
      <c r="F8" s="16">
        <v>0</v>
      </c>
    </row>
    <row r="9" s="4" customFormat="1" customHeight="1" spans="2:20">
      <c r="B9" s="15" t="s">
        <v>6</v>
      </c>
      <c r="C9" s="16">
        <v>0</v>
      </c>
      <c r="E9" s="17" t="s">
        <v>7</v>
      </c>
      <c r="F9" s="16">
        <v>0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="4" customFormat="1" customHeight="1" spans="2:6">
      <c r="B10" s="19" t="s">
        <v>8</v>
      </c>
      <c r="C10" s="20">
        <f>C6+C7-C8+C9</f>
        <v>0</v>
      </c>
      <c r="D10" s="2"/>
      <c r="E10" s="21" t="s">
        <v>9</v>
      </c>
      <c r="F10" s="22">
        <f>F6+F7-F8+F9</f>
        <v>0</v>
      </c>
    </row>
    <row r="11" s="5" customFormat="1" customHeight="1" spans="1:22">
      <c r="A11" s="23"/>
      <c r="B11" s="23"/>
      <c r="C11" s="23"/>
      <c r="D11" s="23"/>
      <c r="E11" s="23"/>
      <c r="F11" s="23"/>
      <c r="G11" s="24"/>
      <c r="U11" s="23"/>
      <c r="V11" s="24"/>
    </row>
    <row r="12" s="6" customFormat="1" customHeight="1" spans="1:22">
      <c r="A12" s="3"/>
      <c r="B12" s="25" t="s">
        <v>10</v>
      </c>
      <c r="C12" s="26">
        <v>0</v>
      </c>
      <c r="D12" s="11"/>
      <c r="E12" s="27" t="s">
        <v>11</v>
      </c>
      <c r="F12" s="26">
        <v>0</v>
      </c>
      <c r="G12" s="3"/>
      <c r="U12" s="3"/>
      <c r="V12" s="3"/>
    </row>
    <row r="14" s="4" customFormat="1" customHeight="1" spans="2:6">
      <c r="B14" s="25" t="s">
        <v>12</v>
      </c>
      <c r="C14" s="26">
        <v>0</v>
      </c>
      <c r="D14" s="11"/>
      <c r="E14" s="27" t="s">
        <v>12</v>
      </c>
      <c r="F14" s="28">
        <f>C14</f>
        <v>0</v>
      </c>
    </row>
    <row r="17" s="4" customFormat="1" customHeight="1" spans="2:6">
      <c r="B17" s="10" t="s">
        <v>13</v>
      </c>
      <c r="C17" s="10"/>
      <c r="E17" s="12" t="s">
        <v>14</v>
      </c>
      <c r="F17" s="12"/>
    </row>
    <row r="18" s="4" customFormat="1" customHeight="1" spans="2:6">
      <c r="B18" s="29"/>
      <c r="C18" s="29"/>
      <c r="E18" s="30"/>
      <c r="F18" s="30"/>
    </row>
    <row r="19" s="4" customFormat="1" customHeight="1" spans="2:6">
      <c r="B19" s="15" t="s">
        <v>15</v>
      </c>
      <c r="C19" s="16">
        <v>0</v>
      </c>
      <c r="E19" s="17" t="s">
        <v>15</v>
      </c>
      <c r="F19" s="16">
        <v>0</v>
      </c>
    </row>
    <row r="20" s="4" customFormat="1" customHeight="1" spans="2:6">
      <c r="B20" s="15" t="s">
        <v>16</v>
      </c>
      <c r="C20" s="16">
        <v>0</v>
      </c>
      <c r="E20" s="17" t="s">
        <v>16</v>
      </c>
      <c r="F20" s="16">
        <v>0</v>
      </c>
    </row>
    <row r="21" s="4" customFormat="1" customHeight="1" spans="2:20">
      <c r="B21" s="15" t="s">
        <v>17</v>
      </c>
      <c r="C21" s="16">
        <v>0</v>
      </c>
      <c r="E21" s="17" t="s">
        <v>17</v>
      </c>
      <c r="F21" s="16">
        <v>0</v>
      </c>
      <c r="H21" s="10" t="s">
        <v>18</v>
      </c>
      <c r="I21" s="10"/>
      <c r="J21" s="66"/>
      <c r="K21" s="66"/>
      <c r="L21" s="66"/>
      <c r="M21" s="66"/>
      <c r="N21" s="3"/>
      <c r="O21" s="12" t="s">
        <v>19</v>
      </c>
      <c r="P21" s="12"/>
      <c r="Q21" s="92"/>
      <c r="R21" s="92"/>
      <c r="S21" s="92"/>
      <c r="T21" s="92"/>
    </row>
    <row r="22" s="4" customFormat="1" customHeight="1" spans="2:20">
      <c r="B22" s="15" t="s">
        <v>20</v>
      </c>
      <c r="C22" s="16">
        <v>0</v>
      </c>
      <c r="E22" s="17" t="s">
        <v>20</v>
      </c>
      <c r="F22" s="16">
        <v>0</v>
      </c>
      <c r="H22" s="31"/>
      <c r="I22" s="31"/>
      <c r="J22" s="31"/>
      <c r="K22" s="31"/>
      <c r="L22" s="31"/>
      <c r="M22" s="31"/>
      <c r="N22" s="5"/>
      <c r="O22" s="67"/>
      <c r="P22" s="67"/>
      <c r="Q22" s="67"/>
      <c r="R22" s="67"/>
      <c r="S22" s="67"/>
      <c r="T22" s="67"/>
    </row>
    <row r="23" s="4" customFormat="1" customHeight="1" spans="2:20">
      <c r="B23" s="15" t="s">
        <v>21</v>
      </c>
      <c r="C23" s="16">
        <v>0</v>
      </c>
      <c r="E23" s="17" t="s">
        <v>21</v>
      </c>
      <c r="F23" s="16">
        <v>0</v>
      </c>
      <c r="H23" s="32" t="s">
        <v>22</v>
      </c>
      <c r="I23" s="32" t="s">
        <v>23</v>
      </c>
      <c r="J23" s="32" t="s">
        <v>24</v>
      </c>
      <c r="K23" s="32" t="s">
        <v>25</v>
      </c>
      <c r="L23" s="32" t="s">
        <v>26</v>
      </c>
      <c r="M23" s="68" t="s">
        <v>27</v>
      </c>
      <c r="N23" s="69"/>
      <c r="O23" s="70" t="s">
        <v>22</v>
      </c>
      <c r="P23" s="70" t="s">
        <v>23</v>
      </c>
      <c r="Q23" s="70" t="s">
        <v>24</v>
      </c>
      <c r="R23" s="70" t="s">
        <v>25</v>
      </c>
      <c r="S23" s="70" t="s">
        <v>26</v>
      </c>
      <c r="T23" s="93" t="s">
        <v>27</v>
      </c>
    </row>
    <row r="24" s="4" customFormat="1" customHeight="1" spans="2:20">
      <c r="B24" s="15" t="s">
        <v>28</v>
      </c>
      <c r="C24" s="33">
        <v>0</v>
      </c>
      <c r="E24" s="17" t="s">
        <v>29</v>
      </c>
      <c r="F24" s="33">
        <v>0</v>
      </c>
      <c r="H24" s="34">
        <v>0</v>
      </c>
      <c r="I24" s="71">
        <f>C19+C20</f>
        <v>0</v>
      </c>
      <c r="J24" s="71">
        <f>C10+I24</f>
        <v>0</v>
      </c>
      <c r="K24" s="72">
        <f>C6-C12*C6</f>
        <v>0</v>
      </c>
      <c r="L24" s="73">
        <f t="shared" ref="L24:L34" si="0">J24-K24</f>
        <v>0</v>
      </c>
      <c r="M24" s="74">
        <f>C40</f>
        <v>8800</v>
      </c>
      <c r="O24" s="75">
        <v>0</v>
      </c>
      <c r="P24" s="39">
        <f>F19+F20</f>
        <v>0</v>
      </c>
      <c r="Q24" s="94">
        <f>F10+P24</f>
        <v>0</v>
      </c>
      <c r="R24" s="95">
        <f>F6-F12*F6</f>
        <v>0</v>
      </c>
      <c r="S24" s="96">
        <f t="shared" ref="S24:S34" si="1">Q24-R24</f>
        <v>0</v>
      </c>
      <c r="T24" s="97">
        <f>F40</f>
        <v>5600</v>
      </c>
    </row>
    <row r="25" s="4" customFormat="1" customHeight="1" spans="2:20">
      <c r="B25" s="15" t="s">
        <v>30</v>
      </c>
      <c r="C25" s="33">
        <v>0</v>
      </c>
      <c r="E25" s="17" t="s">
        <v>30</v>
      </c>
      <c r="F25" s="33">
        <v>0</v>
      </c>
      <c r="H25" s="35">
        <v>1</v>
      </c>
      <c r="I25" s="45">
        <f>C34+C14*C34</f>
        <v>0</v>
      </c>
      <c r="J25" s="76">
        <f t="shared" ref="J25:J34" si="2">J24+I25</f>
        <v>0</v>
      </c>
      <c r="K25" s="77">
        <f>K24-C12*K24</f>
        <v>0</v>
      </c>
      <c r="L25" s="78">
        <f t="shared" si="0"/>
        <v>0</v>
      </c>
      <c r="M25" s="74">
        <f>M24+C41</f>
        <v>8800</v>
      </c>
      <c r="O25" s="75">
        <v>1</v>
      </c>
      <c r="P25" s="39">
        <f>F29+F14*F29</f>
        <v>0</v>
      </c>
      <c r="Q25" s="94">
        <f t="shared" ref="Q25:Q34" si="3">Q24+P25</f>
        <v>0</v>
      </c>
      <c r="R25" s="95">
        <f>R24-F12*R24</f>
        <v>0</v>
      </c>
      <c r="S25" s="96">
        <f t="shared" si="1"/>
        <v>0</v>
      </c>
      <c r="T25" s="97">
        <f>T24+F41</f>
        <v>5600</v>
      </c>
    </row>
    <row r="26" s="4" customFormat="1" customHeight="1" spans="2:20">
      <c r="B26" s="15" t="s">
        <v>31</v>
      </c>
      <c r="C26" s="16">
        <v>0</v>
      </c>
      <c r="E26" s="17" t="s">
        <v>32</v>
      </c>
      <c r="F26" s="16">
        <v>0</v>
      </c>
      <c r="H26" s="35">
        <v>2</v>
      </c>
      <c r="I26" s="45">
        <f>I25+C14*I25</f>
        <v>0</v>
      </c>
      <c r="J26" s="76">
        <f t="shared" si="2"/>
        <v>0</v>
      </c>
      <c r="K26" s="77">
        <f>K25-C12*K25</f>
        <v>0</v>
      </c>
      <c r="L26" s="78">
        <f t="shared" si="0"/>
        <v>0</v>
      </c>
      <c r="M26" s="74">
        <f>M25+C41</f>
        <v>8800</v>
      </c>
      <c r="O26" s="75">
        <v>2</v>
      </c>
      <c r="P26" s="39">
        <f>P25+F14*P25</f>
        <v>0</v>
      </c>
      <c r="Q26" s="94">
        <f t="shared" si="3"/>
        <v>0</v>
      </c>
      <c r="R26" s="95">
        <f>R25-F12*R25</f>
        <v>0</v>
      </c>
      <c r="S26" s="96">
        <f t="shared" si="1"/>
        <v>0</v>
      </c>
      <c r="T26" s="97">
        <f>T25+F41</f>
        <v>5600</v>
      </c>
    </row>
    <row r="27" s="4" customFormat="1" customHeight="1" spans="2:20">
      <c r="B27" s="15" t="s">
        <v>33</v>
      </c>
      <c r="C27" s="36">
        <v>0</v>
      </c>
      <c r="E27" s="17" t="s">
        <v>34</v>
      </c>
      <c r="F27" s="37">
        <f>F25*F24/100</f>
        <v>0</v>
      </c>
      <c r="H27" s="35">
        <v>3</v>
      </c>
      <c r="I27" s="45">
        <f>I26+C14*I26</f>
        <v>0</v>
      </c>
      <c r="J27" s="76">
        <f t="shared" si="2"/>
        <v>0</v>
      </c>
      <c r="K27" s="77">
        <f>K26-C12*K26</f>
        <v>0</v>
      </c>
      <c r="L27" s="78">
        <f t="shared" si="0"/>
        <v>0</v>
      </c>
      <c r="M27" s="74">
        <f>M26+C41</f>
        <v>8800</v>
      </c>
      <c r="N27" s="18"/>
      <c r="O27" s="75">
        <v>3</v>
      </c>
      <c r="P27" s="39">
        <f>P26+F14*P26</f>
        <v>0</v>
      </c>
      <c r="Q27" s="94">
        <f t="shared" si="3"/>
        <v>0</v>
      </c>
      <c r="R27" s="95">
        <f>R26-F12*R26</f>
        <v>0</v>
      </c>
      <c r="S27" s="96">
        <f t="shared" si="1"/>
        <v>0</v>
      </c>
      <c r="T27" s="97">
        <f>T26+F41</f>
        <v>5600</v>
      </c>
    </row>
    <row r="28" s="4" customFormat="1" customHeight="1" spans="2:20">
      <c r="B28" s="15" t="s">
        <v>35</v>
      </c>
      <c r="C28" s="38">
        <v>0</v>
      </c>
      <c r="E28" s="17" t="s">
        <v>36</v>
      </c>
      <c r="F28" s="39">
        <f>F26*F27</f>
        <v>0</v>
      </c>
      <c r="H28" s="35">
        <v>4</v>
      </c>
      <c r="I28" s="45">
        <f>I27+C14*I27</f>
        <v>0</v>
      </c>
      <c r="J28" s="76">
        <f t="shared" si="2"/>
        <v>0</v>
      </c>
      <c r="K28" s="77">
        <f>K27-C12*K27</f>
        <v>0</v>
      </c>
      <c r="L28" s="78">
        <f t="shared" si="0"/>
        <v>0</v>
      </c>
      <c r="M28" s="74">
        <f>M27+C41</f>
        <v>8800</v>
      </c>
      <c r="N28" s="69"/>
      <c r="O28" s="75">
        <v>4</v>
      </c>
      <c r="P28" s="39">
        <f>P27+F14*P27</f>
        <v>0</v>
      </c>
      <c r="Q28" s="94">
        <f t="shared" si="3"/>
        <v>0</v>
      </c>
      <c r="R28" s="95">
        <f>R27-F12*R27</f>
        <v>0</v>
      </c>
      <c r="S28" s="96">
        <f t="shared" si="1"/>
        <v>0</v>
      </c>
      <c r="T28" s="97">
        <f>T27+F41</f>
        <v>5600</v>
      </c>
    </row>
    <row r="29" s="4" customFormat="1" customHeight="1" spans="2:20">
      <c r="B29" s="15" t="s">
        <v>37</v>
      </c>
      <c r="C29" s="36">
        <v>0</v>
      </c>
      <c r="E29" s="27" t="s">
        <v>38</v>
      </c>
      <c r="F29" s="40">
        <f>SUM(F19:F23)+F28</f>
        <v>0</v>
      </c>
      <c r="H29" s="35">
        <v>5</v>
      </c>
      <c r="I29" s="45">
        <f>I28+C14*I28</f>
        <v>0</v>
      </c>
      <c r="J29" s="76">
        <f t="shared" si="2"/>
        <v>0</v>
      </c>
      <c r="K29" s="77">
        <f>K28-C12*K28</f>
        <v>0</v>
      </c>
      <c r="L29" s="78">
        <f t="shared" si="0"/>
        <v>0</v>
      </c>
      <c r="M29" s="74">
        <f>M28+C41</f>
        <v>8800</v>
      </c>
      <c r="O29" s="75">
        <v>5</v>
      </c>
      <c r="P29" s="39">
        <f>P28+F14*P28</f>
        <v>0</v>
      </c>
      <c r="Q29" s="94">
        <f t="shared" si="3"/>
        <v>0</v>
      </c>
      <c r="R29" s="95">
        <f>R28-F12*R28</f>
        <v>0</v>
      </c>
      <c r="S29" s="96">
        <f t="shared" si="1"/>
        <v>0</v>
      </c>
      <c r="T29" s="97">
        <f>T28+F41</f>
        <v>5600</v>
      </c>
    </row>
    <row r="30" s="4" customFormat="1" customHeight="1" spans="2:20">
      <c r="B30" s="15" t="s">
        <v>39</v>
      </c>
      <c r="C30" s="16">
        <v>0</v>
      </c>
      <c r="H30" s="35">
        <v>6</v>
      </c>
      <c r="I30" s="45">
        <f>I29+C14*I29</f>
        <v>0</v>
      </c>
      <c r="J30" s="76">
        <f t="shared" si="2"/>
        <v>0</v>
      </c>
      <c r="K30" s="77">
        <f>K29-C12*K29</f>
        <v>0</v>
      </c>
      <c r="L30" s="78">
        <f t="shared" si="0"/>
        <v>0</v>
      </c>
      <c r="M30" s="74">
        <f>M29+C41</f>
        <v>8800</v>
      </c>
      <c r="O30" s="75">
        <v>6</v>
      </c>
      <c r="P30" s="39">
        <f>P29+F14*P29</f>
        <v>0</v>
      </c>
      <c r="Q30" s="94">
        <f t="shared" si="3"/>
        <v>0</v>
      </c>
      <c r="R30" s="95">
        <f>R29-F12*R29</f>
        <v>0</v>
      </c>
      <c r="S30" s="96">
        <f t="shared" si="1"/>
        <v>0</v>
      </c>
      <c r="T30" s="97">
        <f>T29+F41</f>
        <v>5600</v>
      </c>
    </row>
    <row r="31" s="4" customFormat="1" customHeight="1" spans="2:20">
      <c r="B31" s="41" t="s">
        <v>40</v>
      </c>
      <c r="C31" s="36">
        <v>0</v>
      </c>
      <c r="E31" s="42"/>
      <c r="F31" s="42"/>
      <c r="H31" s="35">
        <v>7</v>
      </c>
      <c r="I31" s="45">
        <f>I30+C14*I30</f>
        <v>0</v>
      </c>
      <c r="J31" s="76">
        <f t="shared" si="2"/>
        <v>0</v>
      </c>
      <c r="K31" s="77">
        <f>K30-C12*K30</f>
        <v>0</v>
      </c>
      <c r="L31" s="78">
        <f t="shared" si="0"/>
        <v>0</v>
      </c>
      <c r="M31" s="74">
        <f>M30+C41</f>
        <v>8800</v>
      </c>
      <c r="O31" s="75">
        <v>7</v>
      </c>
      <c r="P31" s="39">
        <f>P30+F14*P30</f>
        <v>0</v>
      </c>
      <c r="Q31" s="94">
        <f t="shared" si="3"/>
        <v>0</v>
      </c>
      <c r="R31" s="95">
        <f>R30-F12*R30</f>
        <v>0</v>
      </c>
      <c r="S31" s="96">
        <f t="shared" si="1"/>
        <v>0</v>
      </c>
      <c r="T31" s="97">
        <f>T30+F41</f>
        <v>5600</v>
      </c>
    </row>
    <row r="32" customFormat="1" customHeight="1" spans="1:21">
      <c r="A32" s="4"/>
      <c r="B32" s="43" t="s">
        <v>41</v>
      </c>
      <c r="C32" s="44">
        <f>C25*C24/100</f>
        <v>0</v>
      </c>
      <c r="D32" s="2"/>
      <c r="E32" s="42"/>
      <c r="F32" s="42"/>
      <c r="G32" s="4"/>
      <c r="H32" s="35">
        <v>8</v>
      </c>
      <c r="I32" s="45">
        <f>I31+C14*I31</f>
        <v>0</v>
      </c>
      <c r="J32" s="76">
        <f t="shared" si="2"/>
        <v>0</v>
      </c>
      <c r="K32" s="77">
        <f>K31-C12*K31</f>
        <v>0</v>
      </c>
      <c r="L32" s="78">
        <f t="shared" si="0"/>
        <v>0</v>
      </c>
      <c r="M32" s="74">
        <f>M31+C41</f>
        <v>8800</v>
      </c>
      <c r="N32" s="4"/>
      <c r="O32" s="75">
        <v>8</v>
      </c>
      <c r="P32" s="39">
        <f>P31+F14*P31</f>
        <v>0</v>
      </c>
      <c r="Q32" s="94">
        <f t="shared" si="3"/>
        <v>0</v>
      </c>
      <c r="R32" s="95">
        <f>R31-F12*R31</f>
        <v>0</v>
      </c>
      <c r="S32" s="96">
        <f t="shared" si="1"/>
        <v>0</v>
      </c>
      <c r="T32" s="97">
        <f>T31+F41</f>
        <v>5600</v>
      </c>
      <c r="U32" s="4"/>
    </row>
    <row r="33" customFormat="1" customHeight="1" spans="1:21">
      <c r="A33" s="4"/>
      <c r="B33" s="15" t="s">
        <v>42</v>
      </c>
      <c r="C33" s="45">
        <f>C32*(C26*C27+C28*C29+C30*C31)</f>
        <v>0</v>
      </c>
      <c r="D33" s="4"/>
      <c r="E33" s="42"/>
      <c r="F33" s="42"/>
      <c r="G33" s="4"/>
      <c r="H33" s="35">
        <v>9</v>
      </c>
      <c r="I33" s="45">
        <f>I32+C14*I32</f>
        <v>0</v>
      </c>
      <c r="J33" s="76">
        <f t="shared" si="2"/>
        <v>0</v>
      </c>
      <c r="K33" s="77">
        <f>K32-C12*K32</f>
        <v>0</v>
      </c>
      <c r="L33" s="78">
        <f t="shared" si="0"/>
        <v>0</v>
      </c>
      <c r="M33" s="74">
        <f>M32+C41</f>
        <v>8800</v>
      </c>
      <c r="N33" s="4"/>
      <c r="O33" s="75">
        <v>9</v>
      </c>
      <c r="P33" s="39">
        <f>P32+F14*P32</f>
        <v>0</v>
      </c>
      <c r="Q33" s="94">
        <f t="shared" si="3"/>
        <v>0</v>
      </c>
      <c r="R33" s="95">
        <f>R32-F12*R32</f>
        <v>0</v>
      </c>
      <c r="S33" s="96">
        <f t="shared" si="1"/>
        <v>0</v>
      </c>
      <c r="T33" s="97">
        <f>T32+F41</f>
        <v>5600</v>
      </c>
      <c r="U33" s="4"/>
    </row>
    <row r="34" customFormat="1" customHeight="1" spans="1:21">
      <c r="A34" s="4"/>
      <c r="B34" s="25" t="s">
        <v>43</v>
      </c>
      <c r="C34" s="46">
        <f>SUM(C19:C23)+C33</f>
        <v>0</v>
      </c>
      <c r="D34" s="4"/>
      <c r="E34" s="42"/>
      <c r="F34" s="42"/>
      <c r="G34" s="4"/>
      <c r="H34" s="35">
        <v>10</v>
      </c>
      <c r="I34" s="45">
        <f>I33+C14*I33</f>
        <v>0</v>
      </c>
      <c r="J34" s="76">
        <f t="shared" si="2"/>
        <v>0</v>
      </c>
      <c r="K34" s="77">
        <f>K33-C12*K33</f>
        <v>0</v>
      </c>
      <c r="L34" s="78">
        <f t="shared" si="0"/>
        <v>0</v>
      </c>
      <c r="M34" s="74">
        <f>M33+C41</f>
        <v>8800</v>
      </c>
      <c r="N34" s="4"/>
      <c r="O34" s="75">
        <v>10</v>
      </c>
      <c r="P34" s="39">
        <f>P33+F14*P33</f>
        <v>0</v>
      </c>
      <c r="Q34" s="94">
        <f t="shared" si="3"/>
        <v>0</v>
      </c>
      <c r="R34" s="95">
        <f>R33-F12*R33</f>
        <v>0</v>
      </c>
      <c r="S34" s="96">
        <f t="shared" si="1"/>
        <v>0</v>
      </c>
      <c r="T34" s="97">
        <f>T33+F41</f>
        <v>5600</v>
      </c>
      <c r="U34" s="4"/>
    </row>
    <row r="35" customFormat="1" customHeight="1" spans="1:21">
      <c r="A35" s="4"/>
      <c r="G35" s="4"/>
      <c r="U35" s="4"/>
    </row>
    <row r="36" customFormat="1" customHeight="1" spans="1:21">
      <c r="A36" s="4"/>
      <c r="B36" s="47" t="s">
        <v>44</v>
      </c>
      <c r="C36" s="48"/>
      <c r="D36" s="4"/>
      <c r="E36" s="49" t="s">
        <v>45</v>
      </c>
      <c r="F36" s="50"/>
      <c r="G36" s="4"/>
      <c r="H36" s="51" t="s">
        <v>46</v>
      </c>
      <c r="I36" s="79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98"/>
      <c r="U36" s="4"/>
    </row>
    <row r="37" customFormat="1" customHeight="1" spans="1:21">
      <c r="A37" s="4"/>
      <c r="B37" s="52"/>
      <c r="C37" s="53"/>
      <c r="D37" s="4"/>
      <c r="E37" s="54"/>
      <c r="F37" s="55"/>
      <c r="G37" s="4"/>
      <c r="H37" s="56"/>
      <c r="I37" s="81"/>
      <c r="J37" s="82" t="s">
        <v>47</v>
      </c>
      <c r="K37" s="81"/>
      <c r="L37" s="83"/>
      <c r="M37" s="84" t="s">
        <v>48</v>
      </c>
      <c r="N37" s="83"/>
      <c r="O37" s="83"/>
      <c r="P37" s="83"/>
      <c r="Q37" s="99" t="s">
        <v>49</v>
      </c>
      <c r="R37" s="100" t="s">
        <v>50</v>
      </c>
      <c r="S37" s="101" t="s">
        <v>44</v>
      </c>
      <c r="T37" s="102"/>
      <c r="U37" s="4"/>
    </row>
    <row r="38" customFormat="1" customHeight="1" spans="1:21">
      <c r="A38" s="4"/>
      <c r="B38" s="15" t="s">
        <v>51</v>
      </c>
      <c r="C38" s="33">
        <v>0</v>
      </c>
      <c r="D38" s="4"/>
      <c r="E38" s="17" t="s">
        <v>51</v>
      </c>
      <c r="F38" s="33">
        <v>0</v>
      </c>
      <c r="G38" s="4"/>
      <c r="H38" s="56"/>
      <c r="I38" s="81"/>
      <c r="J38" s="82" t="s">
        <v>52</v>
      </c>
      <c r="K38" s="81"/>
      <c r="L38" s="83"/>
      <c r="M38" s="85" t="s">
        <v>48</v>
      </c>
      <c r="N38" s="83"/>
      <c r="O38" s="83"/>
      <c r="P38" s="83"/>
      <c r="Q38" s="99" t="s">
        <v>49</v>
      </c>
      <c r="R38" s="103" t="s">
        <v>53</v>
      </c>
      <c r="S38" s="104" t="s">
        <v>45</v>
      </c>
      <c r="T38" s="102"/>
      <c r="U38" s="4"/>
    </row>
    <row r="39" s="4" customFormat="1" customHeight="1" spans="2:20">
      <c r="B39" s="52"/>
      <c r="C39" s="57" t="s">
        <v>27</v>
      </c>
      <c r="E39" s="54"/>
      <c r="F39" s="58" t="s">
        <v>27</v>
      </c>
      <c r="H39" s="5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105"/>
    </row>
    <row r="40" customFormat="1" customHeight="1" spans="1:21">
      <c r="A40" s="4"/>
      <c r="B40" s="60" t="s">
        <v>54</v>
      </c>
      <c r="C40" s="61">
        <f>8800/(C38+1)</f>
        <v>8800</v>
      </c>
      <c r="D40" s="4"/>
      <c r="E40" s="62" t="s">
        <v>54</v>
      </c>
      <c r="F40" s="63">
        <f>5600/(F38+1)</f>
        <v>5600</v>
      </c>
      <c r="G40" s="4"/>
      <c r="H40" s="59"/>
      <c r="I40" s="42"/>
      <c r="J40" s="86"/>
      <c r="K40" s="87" t="s">
        <v>55</v>
      </c>
      <c r="L40" s="88" t="s">
        <v>56</v>
      </c>
      <c r="M40" s="89"/>
      <c r="N40" s="90"/>
      <c r="O40" s="90"/>
      <c r="P40" s="90"/>
      <c r="Q40" s="90"/>
      <c r="R40" s="90"/>
      <c r="S40" s="90"/>
      <c r="T40" s="106"/>
      <c r="U40" s="4"/>
    </row>
    <row r="41" customFormat="1" customHeight="1" spans="1:21">
      <c r="A41" s="4"/>
      <c r="B41" s="60" t="s">
        <v>57</v>
      </c>
      <c r="C41" s="61">
        <f>0.63*(C32*(C29+C31))</f>
        <v>0</v>
      </c>
      <c r="D41" s="4"/>
      <c r="E41" s="62" t="s">
        <v>57</v>
      </c>
      <c r="F41" s="63">
        <f>2.33*F27</f>
        <v>0</v>
      </c>
      <c r="G41" s="4"/>
      <c r="H41" s="64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107"/>
      <c r="U41" s="4"/>
    </row>
  </sheetData>
  <sheetProtection password="B501" sheet="1" objects="1"/>
  <hyperlinks>
    <hyperlink ref="L40" r:id="rId2" display="https://wp.me/p2FF2s-iPD"/>
  </hyperlinks>
  <pageMargins left="0.75" right="0.75" top="1" bottom="1" header="0.5" footer="0.5"/>
  <pageSetup paperSize="9" scale="70" orientation="landscape"/>
  <headerFooter/>
  <ignoredErrors>
    <ignoredError sqref="F29 C3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Worked Example</vt:lpstr>
      <vt:lpstr>User Comparison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 Vs ICE TOC And Emissions Calculator</dc:title>
  <dc:creator>SolarQuotes</dc:creator>
  <cp:lastModifiedBy>Kim</cp:lastModifiedBy>
  <dcterms:created xsi:type="dcterms:W3CDTF">2023-01-21T01:27:00Z</dcterms:created>
  <dcterms:modified xsi:type="dcterms:W3CDTF">2023-03-30T01:37:18Z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760EE8DA2513450B861518AC12141335</vt:lpwstr>
  </property>
  <property fmtid="{D5CDD505-2E9C-101B-9397-08002B2CF9AE}" pid="3" name="KSOProductBuildVer">
    <vt:lpwstr>1033-11.2.0.11513</vt:lpwstr>
  </property>
</Properties>
</file>